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aht\FRN\THOR FRN\00_User's Guide\"/>
    </mc:Choice>
  </mc:AlternateContent>
  <bookViews>
    <workbookView xWindow="0" yWindow="0" windowWidth="28800" windowHeight="11760"/>
  </bookViews>
  <sheets>
    <sheet name="ภาคผนวก 3" sheetId="19" r:id="rId1"/>
    <sheet name="ภาคผนวก 4" sheetId="20" r:id="rId2"/>
    <sheet name="ภาคผนวก 5.1." sheetId="12" r:id="rId3"/>
    <sheet name="ภาคผนวก 5.2" sheetId="23" r:id="rId4"/>
    <sheet name="ภาคผนวก 5.3" sheetId="25" r:id="rId5"/>
    <sheet name="ภาคผนวก 5.4" sheetId="24" r:id="rId6"/>
    <sheet name="THOR i, Index" sheetId="4" state="hidden" r:id="rId7"/>
    <sheet name="Business Day" sheetId="6" state="hidden" r:id="rId8"/>
    <sheet name="Holiday" sheetId="7" state="hidden" r:id="rId9"/>
    <sheet name="NOTE" sheetId="9" state="hidden" r:id="rId10"/>
  </sheets>
  <definedNames>
    <definedName name="_xlnm.Print_Area" localSheetId="0">'ภาคผนวก 3'!$A$1:$J$36</definedName>
    <definedName name="_xlnm.Print_Area" localSheetId="1">'ภาคผนวก 4'!$A$1:$J$36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4" l="1"/>
  <c r="L4" i="12" l="1"/>
  <c r="L4" i="23"/>
  <c r="L4" i="25"/>
  <c r="J17" i="20" l="1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16" i="20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16" i="19"/>
  <c r="L7" i="24"/>
  <c r="L7" i="25"/>
  <c r="L7" i="23"/>
  <c r="L7" i="12"/>
  <c r="G16" i="19"/>
  <c r="H16" i="19"/>
  <c r="B40" i="25" l="1"/>
  <c r="B33" i="25"/>
  <c r="B34" i="25" s="1"/>
  <c r="B27" i="25"/>
  <c r="B24" i="25"/>
  <c r="B15" i="25"/>
  <c r="E3" i="25"/>
  <c r="D3" i="25" l="1"/>
  <c r="D4" i="25" s="1"/>
  <c r="B37" i="25"/>
  <c r="B25" i="25"/>
  <c r="B33" i="24"/>
  <c r="B34" i="24" s="1"/>
  <c r="B27" i="24"/>
  <c r="B24" i="24"/>
  <c r="B25" i="24" s="1"/>
  <c r="B15" i="24"/>
  <c r="E3" i="24"/>
  <c r="D3" i="24"/>
  <c r="D4" i="24" s="1"/>
  <c r="D5" i="24" s="1"/>
  <c r="B33" i="23"/>
  <c r="B34" i="23" s="1"/>
  <c r="B27" i="23"/>
  <c r="B24" i="23"/>
  <c r="B25" i="23" s="1"/>
  <c r="B15" i="23"/>
  <c r="E3" i="23"/>
  <c r="D3" i="23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I16" i="20"/>
  <c r="I17" i="20" s="1"/>
  <c r="I18" i="20" s="1"/>
  <c r="I19" i="20" s="1"/>
  <c r="I20" i="20" s="1"/>
  <c r="I21" i="20" s="1"/>
  <c r="I22" i="20" s="1"/>
  <c r="I23" i="20" s="1"/>
  <c r="I24" i="20" s="1"/>
  <c r="I25" i="20" s="1"/>
  <c r="I26" i="20" s="1"/>
  <c r="I27" i="20" s="1"/>
  <c r="I28" i="20" s="1"/>
  <c r="I29" i="20" s="1"/>
  <c r="I30" i="20" s="1"/>
  <c r="I31" i="20" s="1"/>
  <c r="I32" i="20" s="1"/>
  <c r="I33" i="20" s="1"/>
  <c r="D16" i="20"/>
  <c r="D15" i="20"/>
  <c r="D14" i="20"/>
  <c r="D13" i="20"/>
  <c r="D12" i="20"/>
  <c r="F11" i="20"/>
  <c r="G16" i="20" s="1"/>
  <c r="H16" i="20" s="1"/>
  <c r="D11" i="20"/>
  <c r="D10" i="20"/>
  <c r="D9" i="20"/>
  <c r="D8" i="20"/>
  <c r="D7" i="20"/>
  <c r="D6" i="20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E27" i="19"/>
  <c r="D27" i="19"/>
  <c r="D26" i="19"/>
  <c r="E26" i="19" s="1"/>
  <c r="D25" i="19"/>
  <c r="E25" i="19" s="1"/>
  <c r="E24" i="19"/>
  <c r="D24" i="19"/>
  <c r="D23" i="19"/>
  <c r="E23" i="19" s="1"/>
  <c r="D22" i="19"/>
  <c r="E22" i="19" s="1"/>
  <c r="E21" i="19"/>
  <c r="D21" i="19"/>
  <c r="D20" i="19"/>
  <c r="E20" i="19" s="1"/>
  <c r="D19" i="19"/>
  <c r="E19" i="19" s="1"/>
  <c r="E18" i="19"/>
  <c r="D18" i="19"/>
  <c r="D17" i="19"/>
  <c r="E17" i="19" s="1"/>
  <c r="D16" i="19"/>
  <c r="I16" i="19" s="1"/>
  <c r="I17" i="19" s="1"/>
  <c r="I18" i="19" s="1"/>
  <c r="I19" i="19" s="1"/>
  <c r="I20" i="19" s="1"/>
  <c r="I21" i="19" s="1"/>
  <c r="I22" i="19" s="1"/>
  <c r="I23" i="19" s="1"/>
  <c r="I24" i="19" s="1"/>
  <c r="I25" i="19" s="1"/>
  <c r="I26" i="19" s="1"/>
  <c r="I27" i="19" s="1"/>
  <c r="I28" i="19" s="1"/>
  <c r="I29" i="19" s="1"/>
  <c r="I30" i="19" s="1"/>
  <c r="I31" i="19" s="1"/>
  <c r="I32" i="19" s="1"/>
  <c r="I33" i="19" s="1"/>
  <c r="D15" i="19"/>
  <c r="E15" i="19" s="1"/>
  <c r="D14" i="19"/>
  <c r="E14" i="19" s="1"/>
  <c r="D13" i="19"/>
  <c r="E13" i="19" s="1"/>
  <c r="D12" i="19"/>
  <c r="E12" i="19" s="1"/>
  <c r="D11" i="19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F26" i="19" s="1"/>
  <c r="F27" i="19" s="1"/>
  <c r="F28" i="19" s="1"/>
  <c r="D10" i="19"/>
  <c r="E10" i="19" s="1"/>
  <c r="E9" i="19"/>
  <c r="D9" i="19"/>
  <c r="D8" i="19"/>
  <c r="E8" i="19" s="1"/>
  <c r="D7" i="19"/>
  <c r="E7" i="19" s="1"/>
  <c r="E6" i="19"/>
  <c r="D6" i="19"/>
  <c r="D5" i="25" l="1"/>
  <c r="E4" i="25"/>
  <c r="F3" i="25" s="1"/>
  <c r="D6" i="24"/>
  <c r="E4" i="24"/>
  <c r="F3" i="24" s="1"/>
  <c r="B37" i="24"/>
  <c r="D4" i="23"/>
  <c r="B37" i="23"/>
  <c r="F12" i="20"/>
  <c r="E16" i="19"/>
  <c r="E11" i="19"/>
  <c r="H3" i="25" l="1"/>
  <c r="I3" i="25"/>
  <c r="G3" i="25"/>
  <c r="D6" i="25"/>
  <c r="E5" i="25"/>
  <c r="F4" i="25" s="1"/>
  <c r="I3" i="24"/>
  <c r="H3" i="24"/>
  <c r="G3" i="24"/>
  <c r="E5" i="24"/>
  <c r="F4" i="24" s="1"/>
  <c r="D7" i="24"/>
  <c r="E4" i="23"/>
  <c r="F3" i="23" s="1"/>
  <c r="D5" i="23"/>
  <c r="G17" i="20"/>
  <c r="H17" i="20" s="1"/>
  <c r="F13" i="20"/>
  <c r="G30" i="19"/>
  <c r="H30" i="19" s="1"/>
  <c r="G24" i="19"/>
  <c r="H24" i="19" s="1"/>
  <c r="G18" i="19"/>
  <c r="H18" i="19" s="1"/>
  <c r="G23" i="19"/>
  <c r="H23" i="19" s="1"/>
  <c r="G32" i="19"/>
  <c r="H32" i="19" s="1"/>
  <c r="G27" i="19"/>
  <c r="H27" i="19" s="1"/>
  <c r="G21" i="19"/>
  <c r="H21" i="19" s="1"/>
  <c r="G20" i="19"/>
  <c r="H20" i="19" s="1"/>
  <c r="G25" i="19"/>
  <c r="H25" i="19" s="1"/>
  <c r="G19" i="19"/>
  <c r="H19" i="19" s="1"/>
  <c r="G17" i="19"/>
  <c r="H17" i="19" s="1"/>
  <c r="G31" i="19"/>
  <c r="H31" i="19" s="1"/>
  <c r="G26" i="19"/>
  <c r="H26" i="19" s="1"/>
  <c r="G33" i="19"/>
  <c r="H33" i="19" s="1"/>
  <c r="G29" i="19"/>
  <c r="H29" i="19" s="1"/>
  <c r="G28" i="19"/>
  <c r="H28" i="19" s="1"/>
  <c r="G22" i="19"/>
  <c r="H22" i="19" s="1"/>
  <c r="G4" i="25" l="1"/>
  <c r="I4" i="25"/>
  <c r="H4" i="25"/>
  <c r="D7" i="25"/>
  <c r="E6" i="25"/>
  <c r="F5" i="25" s="1"/>
  <c r="H4" i="24"/>
  <c r="I4" i="24"/>
  <c r="G4" i="24"/>
  <c r="D8" i="24"/>
  <c r="E6" i="24"/>
  <c r="F5" i="24" s="1"/>
  <c r="G3" i="23"/>
  <c r="I3" i="23"/>
  <c r="H3" i="23"/>
  <c r="E5" i="23"/>
  <c r="F4" i="23" s="1"/>
  <c r="D6" i="23"/>
  <c r="G18" i="20"/>
  <c r="H18" i="20" s="1"/>
  <c r="F14" i="20"/>
  <c r="G5" i="25" l="1"/>
  <c r="I5" i="25"/>
  <c r="H5" i="25"/>
  <c r="D8" i="25"/>
  <c r="E7" i="25"/>
  <c r="F6" i="25" s="1"/>
  <c r="E7" i="24"/>
  <c r="F6" i="24" s="1"/>
  <c r="E8" i="24"/>
  <c r="F7" i="24" s="1"/>
  <c r="D9" i="24"/>
  <c r="G5" i="24"/>
  <c r="I5" i="24"/>
  <c r="H5" i="24"/>
  <c r="H4" i="23"/>
  <c r="G4" i="23"/>
  <c r="I4" i="23"/>
  <c r="E6" i="23"/>
  <c r="F5" i="23" s="1"/>
  <c r="D7" i="23"/>
  <c r="F15" i="20"/>
  <c r="G19" i="20"/>
  <c r="H19" i="20" s="1"/>
  <c r="G6" i="25" l="1"/>
  <c r="I6" i="25"/>
  <c r="H6" i="25"/>
  <c r="E8" i="25"/>
  <c r="F7" i="25" s="1"/>
  <c r="D9" i="25"/>
  <c r="G7" i="24"/>
  <c r="I7" i="24"/>
  <c r="H7" i="24"/>
  <c r="H6" i="24"/>
  <c r="G6" i="24"/>
  <c r="I6" i="24"/>
  <c r="D10" i="24"/>
  <c r="E9" i="24"/>
  <c r="F8" i="24" s="1"/>
  <c r="E7" i="23"/>
  <c r="F6" i="23" s="1"/>
  <c r="D8" i="23"/>
  <c r="H5" i="23"/>
  <c r="G5" i="23"/>
  <c r="I5" i="23"/>
  <c r="G20" i="20"/>
  <c r="H20" i="20" s="1"/>
  <c r="F16" i="20"/>
  <c r="E9" i="25" l="1"/>
  <c r="F8" i="25" s="1"/>
  <c r="D10" i="25"/>
  <c r="G7" i="25"/>
  <c r="H7" i="25"/>
  <c r="I7" i="25"/>
  <c r="H8" i="24"/>
  <c r="I8" i="24"/>
  <c r="G8" i="24"/>
  <c r="D11" i="24"/>
  <c r="E10" i="24"/>
  <c r="F9" i="24" s="1"/>
  <c r="G6" i="23"/>
  <c r="I6" i="23"/>
  <c r="H6" i="23"/>
  <c r="E8" i="23"/>
  <c r="F7" i="23" s="1"/>
  <c r="D9" i="23"/>
  <c r="G21" i="20"/>
  <c r="H21" i="20" s="1"/>
  <c r="F17" i="20"/>
  <c r="D11" i="25" l="1"/>
  <c r="E10" i="25"/>
  <c r="F9" i="25" s="1"/>
  <c r="G8" i="25"/>
  <c r="I8" i="25"/>
  <c r="H8" i="25"/>
  <c r="H9" i="24"/>
  <c r="I9" i="24"/>
  <c r="G9" i="24"/>
  <c r="E11" i="24"/>
  <c r="F10" i="24" s="1"/>
  <c r="D12" i="24"/>
  <c r="D10" i="23"/>
  <c r="E9" i="23"/>
  <c r="F8" i="23" s="1"/>
  <c r="H7" i="23"/>
  <c r="I7" i="23"/>
  <c r="G7" i="23"/>
  <c r="G22" i="20"/>
  <c r="H22" i="20" s="1"/>
  <c r="F18" i="20"/>
  <c r="H9" i="25" l="1"/>
  <c r="G9" i="25"/>
  <c r="I9" i="25"/>
  <c r="E11" i="25"/>
  <c r="F10" i="25" s="1"/>
  <c r="D12" i="25"/>
  <c r="D13" i="24"/>
  <c r="E12" i="24"/>
  <c r="I10" i="24"/>
  <c r="H10" i="24"/>
  <c r="G10" i="24"/>
  <c r="I8" i="23"/>
  <c r="H8" i="23"/>
  <c r="G8" i="23"/>
  <c r="D11" i="23"/>
  <c r="E10" i="23"/>
  <c r="F9" i="23" s="1"/>
  <c r="G23" i="20"/>
  <c r="H23" i="20" s="1"/>
  <c r="F19" i="20"/>
  <c r="E12" i="25" l="1"/>
  <c r="D13" i="25"/>
  <c r="I10" i="25"/>
  <c r="G10" i="25"/>
  <c r="H10" i="25"/>
  <c r="F11" i="24"/>
  <c r="D14" i="24"/>
  <c r="E13" i="24"/>
  <c r="F12" i="24" s="1"/>
  <c r="I9" i="23"/>
  <c r="H9" i="23"/>
  <c r="G9" i="23"/>
  <c r="E11" i="23"/>
  <c r="F10" i="23" s="1"/>
  <c r="D12" i="23"/>
  <c r="G24" i="20"/>
  <c r="H24" i="20" s="1"/>
  <c r="F20" i="20"/>
  <c r="F11" i="25" l="1"/>
  <c r="D14" i="25"/>
  <c r="E13" i="25"/>
  <c r="F12" i="25" s="1"/>
  <c r="H12" i="24"/>
  <c r="I12" i="24"/>
  <c r="G12" i="24"/>
  <c r="D15" i="24"/>
  <c r="E14" i="24"/>
  <c r="F13" i="24" s="1"/>
  <c r="H11" i="24"/>
  <c r="G11" i="24"/>
  <c r="I11" i="24"/>
  <c r="D13" i="23"/>
  <c r="E12" i="23"/>
  <c r="G10" i="23"/>
  <c r="H10" i="23"/>
  <c r="I10" i="23"/>
  <c r="G25" i="20"/>
  <c r="H25" i="20" s="1"/>
  <c r="F21" i="20"/>
  <c r="H12" i="25" l="1"/>
  <c r="G12" i="25"/>
  <c r="I12" i="25"/>
  <c r="D15" i="25"/>
  <c r="E14" i="25"/>
  <c r="F13" i="25" s="1"/>
  <c r="G11" i="25"/>
  <c r="I11" i="25"/>
  <c r="H11" i="25"/>
  <c r="G13" i="24"/>
  <c r="I13" i="24"/>
  <c r="H13" i="24"/>
  <c r="D16" i="24"/>
  <c r="E15" i="24"/>
  <c r="F11" i="23"/>
  <c r="D14" i="23"/>
  <c r="E13" i="23"/>
  <c r="F12" i="23" s="1"/>
  <c r="G26" i="20"/>
  <c r="H26" i="20" s="1"/>
  <c r="F22" i="20"/>
  <c r="I13" i="25" l="1"/>
  <c r="H13" i="25"/>
  <c r="G13" i="25"/>
  <c r="D16" i="25"/>
  <c r="E15" i="25"/>
  <c r="F14" i="25" s="1"/>
  <c r="F14" i="24"/>
  <c r="D17" i="24"/>
  <c r="E16" i="24"/>
  <c r="E14" i="23"/>
  <c r="F13" i="23" s="1"/>
  <c r="D15" i="23"/>
  <c r="I12" i="23"/>
  <c r="H12" i="23"/>
  <c r="G12" i="23"/>
  <c r="G11" i="23"/>
  <c r="I11" i="23"/>
  <c r="H11" i="23"/>
  <c r="G27" i="20"/>
  <c r="H27" i="20" s="1"/>
  <c r="F23" i="20"/>
  <c r="G14" i="25" l="1"/>
  <c r="I14" i="25"/>
  <c r="H14" i="25"/>
  <c r="D17" i="25"/>
  <c r="E16" i="25"/>
  <c r="F15" i="25" s="1"/>
  <c r="E17" i="24"/>
  <c r="F16" i="24" s="1"/>
  <c r="D18" i="24"/>
  <c r="F15" i="24"/>
  <c r="H14" i="24"/>
  <c r="I14" i="24"/>
  <c r="G14" i="24"/>
  <c r="E15" i="23"/>
  <c r="D16" i="23"/>
  <c r="G13" i="23"/>
  <c r="I13" i="23"/>
  <c r="H13" i="23"/>
  <c r="G28" i="20"/>
  <c r="H28" i="20" s="1"/>
  <c r="F24" i="20"/>
  <c r="G15" i="25" l="1"/>
  <c r="I15" i="25"/>
  <c r="H15" i="25"/>
  <c r="E17" i="25"/>
  <c r="D18" i="25"/>
  <c r="G15" i="24"/>
  <c r="I15" i="24"/>
  <c r="H15" i="24"/>
  <c r="E18" i="24"/>
  <c r="F17" i="24" s="1"/>
  <c r="D19" i="24"/>
  <c r="H16" i="24"/>
  <c r="G16" i="24"/>
  <c r="I16" i="24"/>
  <c r="D17" i="23"/>
  <c r="E16" i="23"/>
  <c r="F15" i="23" s="1"/>
  <c r="F14" i="23"/>
  <c r="G29" i="20"/>
  <c r="H29" i="20" s="1"/>
  <c r="F25" i="20"/>
  <c r="F16" i="25" l="1"/>
  <c r="E18" i="25"/>
  <c r="F17" i="25" s="1"/>
  <c r="D19" i="25"/>
  <c r="D20" i="24"/>
  <c r="E19" i="24"/>
  <c r="F18" i="24" s="1"/>
  <c r="H17" i="24"/>
  <c r="I17" i="24"/>
  <c r="G17" i="24"/>
  <c r="H14" i="23"/>
  <c r="I14" i="23"/>
  <c r="G14" i="23"/>
  <c r="I15" i="23"/>
  <c r="H15" i="23"/>
  <c r="G15" i="23"/>
  <c r="E17" i="23"/>
  <c r="D18" i="23"/>
  <c r="F26" i="20"/>
  <c r="G30" i="20"/>
  <c r="H30" i="20" s="1"/>
  <c r="E19" i="25" l="1"/>
  <c r="F18" i="25" s="1"/>
  <c r="D20" i="25"/>
  <c r="H17" i="25"/>
  <c r="G17" i="25"/>
  <c r="I17" i="25"/>
  <c r="G16" i="25"/>
  <c r="I16" i="25"/>
  <c r="H16" i="25"/>
  <c r="H18" i="24"/>
  <c r="I18" i="24"/>
  <c r="G18" i="24"/>
  <c r="D21" i="24"/>
  <c r="E20" i="24"/>
  <c r="F19" i="24" s="1"/>
  <c r="D19" i="23"/>
  <c r="E18" i="23"/>
  <c r="F17" i="23" s="1"/>
  <c r="F16" i="23"/>
  <c r="F27" i="20"/>
  <c r="G31" i="20"/>
  <c r="H31" i="20" s="1"/>
  <c r="D21" i="25" l="1"/>
  <c r="E20" i="25"/>
  <c r="F19" i="25" s="1"/>
  <c r="H18" i="25"/>
  <c r="G18" i="25"/>
  <c r="I18" i="25"/>
  <c r="H19" i="24"/>
  <c r="I19" i="24"/>
  <c r="G19" i="24"/>
  <c r="E21" i="24"/>
  <c r="F20" i="24" s="1"/>
  <c r="D22" i="24"/>
  <c r="H16" i="23"/>
  <c r="G16" i="23"/>
  <c r="I16" i="23"/>
  <c r="H17" i="23"/>
  <c r="G17" i="23"/>
  <c r="I17" i="23"/>
  <c r="D20" i="23"/>
  <c r="E19" i="23"/>
  <c r="F18" i="23" s="1"/>
  <c r="F28" i="20"/>
  <c r="G33" i="20" s="1"/>
  <c r="H33" i="20" s="1"/>
  <c r="G32" i="20"/>
  <c r="H32" i="20" s="1"/>
  <c r="H19" i="25" l="1"/>
  <c r="G19" i="25"/>
  <c r="I19" i="25"/>
  <c r="E21" i="25"/>
  <c r="F20" i="25" s="1"/>
  <c r="D22" i="25"/>
  <c r="E22" i="24"/>
  <c r="F22" i="24"/>
  <c r="H20" i="24"/>
  <c r="I20" i="24"/>
  <c r="G20" i="24"/>
  <c r="G18" i="23"/>
  <c r="H18" i="23"/>
  <c r="I18" i="23"/>
  <c r="D21" i="23"/>
  <c r="E20" i="23"/>
  <c r="F19" i="23" s="1"/>
  <c r="E22" i="25" l="1"/>
  <c r="F22" i="25"/>
  <c r="I20" i="25"/>
  <c r="G20" i="25"/>
  <c r="H20" i="25"/>
  <c r="H22" i="24"/>
  <c r="I22" i="24"/>
  <c r="G22" i="24"/>
  <c r="B32" i="24"/>
  <c r="B31" i="24"/>
  <c r="F21" i="24"/>
  <c r="G19" i="23"/>
  <c r="I19" i="23"/>
  <c r="H19" i="23"/>
  <c r="D22" i="23"/>
  <c r="E21" i="23"/>
  <c r="F20" i="23" s="1"/>
  <c r="H22" i="25" l="1"/>
  <c r="G22" i="25"/>
  <c r="I22" i="25"/>
  <c r="B32" i="25"/>
  <c r="B31" i="25"/>
  <c r="F21" i="25"/>
  <c r="I21" i="24"/>
  <c r="G21" i="24"/>
  <c r="H21" i="24"/>
  <c r="B36" i="24"/>
  <c r="B42" i="24"/>
  <c r="B29" i="24"/>
  <c r="AF3" i="24"/>
  <c r="AG3" i="24" s="1"/>
  <c r="O3" i="24"/>
  <c r="AK3" i="24"/>
  <c r="AL3" i="24" s="1"/>
  <c r="B43" i="24"/>
  <c r="B44" i="24" s="1"/>
  <c r="B30" i="24"/>
  <c r="P3" i="24"/>
  <c r="B16" i="24"/>
  <c r="B19" i="24"/>
  <c r="B18" i="24"/>
  <c r="H20" i="23"/>
  <c r="G20" i="23"/>
  <c r="I20" i="23"/>
  <c r="E22" i="23"/>
  <c r="F22" i="23"/>
  <c r="G21" i="25" l="1"/>
  <c r="I21" i="25"/>
  <c r="H21" i="25"/>
  <c r="B43" i="25"/>
  <c r="B30" i="25"/>
  <c r="B16" i="25"/>
  <c r="P3" i="25"/>
  <c r="B18" i="25"/>
  <c r="B19" i="25"/>
  <c r="B42" i="25"/>
  <c r="B36" i="25"/>
  <c r="O3" i="25"/>
  <c r="AK3" i="25"/>
  <c r="AL3" i="25" s="1"/>
  <c r="AF3" i="25"/>
  <c r="AG3" i="25" s="1"/>
  <c r="B29" i="25"/>
  <c r="N3" i="24"/>
  <c r="Z3" i="24" s="1"/>
  <c r="R3" i="24"/>
  <c r="AA3" i="24"/>
  <c r="Q3" i="24"/>
  <c r="P4" i="24"/>
  <c r="U3" i="24"/>
  <c r="X3" i="24" s="1"/>
  <c r="S3" i="24"/>
  <c r="T3" i="24" s="1"/>
  <c r="B41" i="24"/>
  <c r="AJ4" i="24" s="1"/>
  <c r="B35" i="24"/>
  <c r="AE4" i="24" s="1"/>
  <c r="B38" i="24"/>
  <c r="H22" i="23"/>
  <c r="I22" i="23"/>
  <c r="G22" i="23"/>
  <c r="B32" i="23"/>
  <c r="B31" i="23"/>
  <c r="F21" i="23"/>
  <c r="F4" i="4"/>
  <c r="F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2" i="4"/>
  <c r="F5" i="4"/>
  <c r="F6" i="4" s="1"/>
  <c r="F7" i="4" s="1"/>
  <c r="F8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F932" i="4" s="1"/>
  <c r="F933" i="4" s="1"/>
  <c r="F934" i="4" s="1"/>
  <c r="F935" i="4" s="1"/>
  <c r="F936" i="4" s="1"/>
  <c r="F937" i="4" s="1"/>
  <c r="F938" i="4" s="1"/>
  <c r="F939" i="4" s="1"/>
  <c r="F940" i="4" s="1"/>
  <c r="F941" i="4" s="1"/>
  <c r="F942" i="4" s="1"/>
  <c r="F943" i="4" s="1"/>
  <c r="F944" i="4" s="1"/>
  <c r="F945" i="4" s="1"/>
  <c r="F946" i="4" s="1"/>
  <c r="F947" i="4" s="1"/>
  <c r="F948" i="4" s="1"/>
  <c r="F949" i="4" s="1"/>
  <c r="F950" i="4" s="1"/>
  <c r="F951" i="4" s="1"/>
  <c r="F952" i="4" s="1"/>
  <c r="F953" i="4" s="1"/>
  <c r="F954" i="4" s="1"/>
  <c r="F955" i="4" s="1"/>
  <c r="F956" i="4" s="1"/>
  <c r="F957" i="4" s="1"/>
  <c r="F958" i="4" s="1"/>
  <c r="F959" i="4" s="1"/>
  <c r="F960" i="4" s="1"/>
  <c r="F961" i="4" s="1"/>
  <c r="F962" i="4" s="1"/>
  <c r="F963" i="4" s="1"/>
  <c r="F964" i="4" s="1"/>
  <c r="F965" i="4" s="1"/>
  <c r="F966" i="4" s="1"/>
  <c r="F967" i="4" s="1"/>
  <c r="F968" i="4" s="1"/>
  <c r="F969" i="4" s="1"/>
  <c r="F970" i="4" s="1"/>
  <c r="F971" i="4" s="1"/>
  <c r="F972" i="4" s="1"/>
  <c r="F973" i="4" s="1"/>
  <c r="F974" i="4" s="1"/>
  <c r="F975" i="4" s="1"/>
  <c r="F976" i="4" s="1"/>
  <c r="F977" i="4" s="1"/>
  <c r="F978" i="4" s="1"/>
  <c r="F979" i="4" s="1"/>
  <c r="F980" i="4" s="1"/>
  <c r="F981" i="4" s="1"/>
  <c r="F982" i="4" s="1"/>
  <c r="F983" i="4" s="1"/>
  <c r="F984" i="4" s="1"/>
  <c r="F985" i="4" s="1"/>
  <c r="F986" i="4" s="1"/>
  <c r="F987" i="4" s="1"/>
  <c r="F988" i="4" s="1"/>
  <c r="F989" i="4" s="1"/>
  <c r="F990" i="4" s="1"/>
  <c r="F991" i="4" s="1"/>
  <c r="F992" i="4" s="1"/>
  <c r="F993" i="4" s="1"/>
  <c r="F994" i="4" s="1"/>
  <c r="F995" i="4" s="1"/>
  <c r="F996" i="4" s="1"/>
  <c r="F997" i="4" s="1"/>
  <c r="F998" i="4" s="1"/>
  <c r="F999" i="4" s="1"/>
  <c r="F1000" i="4" s="1"/>
  <c r="F1001" i="4" s="1"/>
  <c r="F1002" i="4" s="1"/>
  <c r="F1003" i="4" s="1"/>
  <c r="F1004" i="4" s="1"/>
  <c r="F1005" i="4" s="1"/>
  <c r="F1006" i="4" s="1"/>
  <c r="F1007" i="4" s="1"/>
  <c r="F1008" i="4" s="1"/>
  <c r="F1009" i="4" s="1"/>
  <c r="F1010" i="4" s="1"/>
  <c r="F1011" i="4" s="1"/>
  <c r="F1012" i="4" s="1"/>
  <c r="F1013" i="4" s="1"/>
  <c r="F1014" i="4" s="1"/>
  <c r="F1015" i="4" s="1"/>
  <c r="F1016" i="4" s="1"/>
  <c r="F1017" i="4" s="1"/>
  <c r="F1018" i="4" s="1"/>
  <c r="F1019" i="4" s="1"/>
  <c r="F1020" i="4" s="1"/>
  <c r="F1021" i="4" s="1"/>
  <c r="F1022" i="4" s="1"/>
  <c r="F1023" i="4" s="1"/>
  <c r="F1024" i="4" s="1"/>
  <c r="F1025" i="4" s="1"/>
  <c r="F1026" i="4" s="1"/>
  <c r="F1027" i="4" s="1"/>
  <c r="F1028" i="4" s="1"/>
  <c r="F1029" i="4" s="1"/>
  <c r="F1030" i="4" s="1"/>
  <c r="F1031" i="4" s="1"/>
  <c r="F1032" i="4" s="1"/>
  <c r="F1033" i="4" s="1"/>
  <c r="F1034" i="4" s="1"/>
  <c r="F1035" i="4" s="1"/>
  <c r="F1036" i="4" s="1"/>
  <c r="F1037" i="4" s="1"/>
  <c r="F1038" i="4" s="1"/>
  <c r="F1039" i="4" s="1"/>
  <c r="F1040" i="4" s="1"/>
  <c r="F1041" i="4" s="1"/>
  <c r="F1042" i="4" s="1"/>
  <c r="F1043" i="4" s="1"/>
  <c r="F1044" i="4" s="1"/>
  <c r="F1045" i="4" s="1"/>
  <c r="F1046" i="4" s="1"/>
  <c r="F1047" i="4" s="1"/>
  <c r="F1048" i="4" s="1"/>
  <c r="F1049" i="4" s="1"/>
  <c r="F1050" i="4" s="1"/>
  <c r="F1051" i="4" s="1"/>
  <c r="F1052" i="4" s="1"/>
  <c r="F1053" i="4" s="1"/>
  <c r="F1054" i="4" s="1"/>
  <c r="F1055" i="4" s="1"/>
  <c r="F1056" i="4" s="1"/>
  <c r="F1057" i="4" s="1"/>
  <c r="F1058" i="4" s="1"/>
  <c r="F1059" i="4" s="1"/>
  <c r="F1060" i="4" s="1"/>
  <c r="F1061" i="4" s="1"/>
  <c r="F1062" i="4" s="1"/>
  <c r="F1063" i="4" s="1"/>
  <c r="F1064" i="4" s="1"/>
  <c r="F1065" i="4" s="1"/>
  <c r="F1066" i="4" s="1"/>
  <c r="F1067" i="4" s="1"/>
  <c r="F1068" i="4" s="1"/>
  <c r="F1069" i="4" s="1"/>
  <c r="F1070" i="4" s="1"/>
  <c r="F1071" i="4" s="1"/>
  <c r="F1072" i="4" s="1"/>
  <c r="F1073" i="4" s="1"/>
  <c r="F1074" i="4" s="1"/>
  <c r="F1075" i="4" s="1"/>
  <c r="F1076" i="4" s="1"/>
  <c r="F1077" i="4" s="1"/>
  <c r="F1078" i="4" s="1"/>
  <c r="F1079" i="4" s="1"/>
  <c r="F1080" i="4" s="1"/>
  <c r="F1081" i="4" s="1"/>
  <c r="F1082" i="4" s="1"/>
  <c r="F1083" i="4" s="1"/>
  <c r="F1084" i="4" s="1"/>
  <c r="F1085" i="4" s="1"/>
  <c r="F1086" i="4" s="1"/>
  <c r="F1087" i="4" s="1"/>
  <c r="F1088" i="4" s="1"/>
  <c r="F1089" i="4" s="1"/>
  <c r="F1090" i="4" s="1"/>
  <c r="F1091" i="4" s="1"/>
  <c r="F1092" i="4" s="1"/>
  <c r="F1093" i="4" s="1"/>
  <c r="F1094" i="4" s="1"/>
  <c r="F1095" i="4" s="1"/>
  <c r="F1096" i="4" s="1"/>
  <c r="F1097" i="4" s="1"/>
  <c r="F1098" i="4" s="1"/>
  <c r="F1099" i="4" s="1"/>
  <c r="F1100" i="4" s="1"/>
  <c r="F1101" i="4" s="1"/>
  <c r="F1102" i="4" s="1"/>
  <c r="F1103" i="4" s="1"/>
  <c r="F1104" i="4" s="1"/>
  <c r="F1105" i="4" s="1"/>
  <c r="F1106" i="4" s="1"/>
  <c r="F1107" i="4" s="1"/>
  <c r="F1108" i="4" s="1"/>
  <c r="F1109" i="4" s="1"/>
  <c r="F1110" i="4" s="1"/>
  <c r="F1111" i="4" s="1"/>
  <c r="F1112" i="4" s="1"/>
  <c r="F1113" i="4" s="1"/>
  <c r="F1114" i="4" s="1"/>
  <c r="F1115" i="4" s="1"/>
  <c r="F1116" i="4" s="1"/>
  <c r="F1117" i="4" s="1"/>
  <c r="F1118" i="4" s="1"/>
  <c r="F1119" i="4" s="1"/>
  <c r="F1120" i="4" s="1"/>
  <c r="F1121" i="4" s="1"/>
  <c r="F1122" i="4" s="1"/>
  <c r="F1123" i="4" s="1"/>
  <c r="F1124" i="4" s="1"/>
  <c r="F1125" i="4" s="1"/>
  <c r="F1126" i="4" s="1"/>
  <c r="F1127" i="4" s="1"/>
  <c r="F1128" i="4" s="1"/>
  <c r="F1129" i="4" s="1"/>
  <c r="F1130" i="4" s="1"/>
  <c r="F1131" i="4" s="1"/>
  <c r="F1132" i="4" s="1"/>
  <c r="F1133" i="4" s="1"/>
  <c r="F1134" i="4" s="1"/>
  <c r="F1135" i="4" s="1"/>
  <c r="F1136" i="4" s="1"/>
  <c r="F1137" i="4" s="1"/>
  <c r="F1138" i="4" s="1"/>
  <c r="F1139" i="4" s="1"/>
  <c r="F1140" i="4" s="1"/>
  <c r="F1141" i="4" s="1"/>
  <c r="F1142" i="4" s="1"/>
  <c r="F1143" i="4" s="1"/>
  <c r="F1144" i="4" s="1"/>
  <c r="F1145" i="4" s="1"/>
  <c r="F1146" i="4" s="1"/>
  <c r="F1147" i="4" s="1"/>
  <c r="F1148" i="4" s="1"/>
  <c r="F1149" i="4" s="1"/>
  <c r="F1150" i="4" s="1"/>
  <c r="F1151" i="4" s="1"/>
  <c r="F1152" i="4" s="1"/>
  <c r="F1153" i="4" s="1"/>
  <c r="F1154" i="4" s="1"/>
  <c r="F1155" i="4" s="1"/>
  <c r="F1156" i="4" s="1"/>
  <c r="F1157" i="4" s="1"/>
  <c r="F1158" i="4" s="1"/>
  <c r="F1159" i="4" s="1"/>
  <c r="F1160" i="4" s="1"/>
  <c r="F1161" i="4" s="1"/>
  <c r="F1162" i="4" s="1"/>
  <c r="F1163" i="4" s="1"/>
  <c r="F1164" i="4" s="1"/>
  <c r="F1165" i="4" s="1"/>
  <c r="F1166" i="4" s="1"/>
  <c r="F1167" i="4" s="1"/>
  <c r="F1168" i="4" s="1"/>
  <c r="F1169" i="4" s="1"/>
  <c r="F1170" i="4" s="1"/>
  <c r="F1171" i="4" s="1"/>
  <c r="F1172" i="4" s="1"/>
  <c r="F1173" i="4" s="1"/>
  <c r="F1174" i="4" s="1"/>
  <c r="F1175" i="4" s="1"/>
  <c r="F1176" i="4" s="1"/>
  <c r="F1177" i="4" s="1"/>
  <c r="F1178" i="4" s="1"/>
  <c r="F1179" i="4" s="1"/>
  <c r="F1180" i="4" s="1"/>
  <c r="F1181" i="4" s="1"/>
  <c r="F1182" i="4" s="1"/>
  <c r="F1183" i="4" s="1"/>
  <c r="F1184" i="4" s="1"/>
  <c r="F1185" i="4" s="1"/>
  <c r="F1186" i="4" s="1"/>
  <c r="F1187" i="4" s="1"/>
  <c r="F1188" i="4" s="1"/>
  <c r="F1189" i="4" s="1"/>
  <c r="F1190" i="4" s="1"/>
  <c r="F1191" i="4" s="1"/>
  <c r="F1192" i="4" s="1"/>
  <c r="F1193" i="4" s="1"/>
  <c r="F1194" i="4" s="1"/>
  <c r="F1195" i="4" s="1"/>
  <c r="F1196" i="4" s="1"/>
  <c r="F1197" i="4" s="1"/>
  <c r="F1198" i="4" s="1"/>
  <c r="F1199" i="4" s="1"/>
  <c r="F1200" i="4" s="1"/>
  <c r="F1201" i="4" s="1"/>
  <c r="F1202" i="4" s="1"/>
  <c r="F1203" i="4" s="1"/>
  <c r="F1204" i="4" s="1"/>
  <c r="F1205" i="4" s="1"/>
  <c r="F1206" i="4" s="1"/>
  <c r="F1207" i="4" s="1"/>
  <c r="F1208" i="4" s="1"/>
  <c r="F1209" i="4" s="1"/>
  <c r="F1210" i="4" s="1"/>
  <c r="F1211" i="4" s="1"/>
  <c r="F1212" i="4" s="1"/>
  <c r="F1213" i="4" s="1"/>
  <c r="F1214" i="4" s="1"/>
  <c r="F1215" i="4" s="1"/>
  <c r="F1216" i="4" s="1"/>
  <c r="F1217" i="4" s="1"/>
  <c r="F1218" i="4" s="1"/>
  <c r="F1219" i="4" s="1"/>
  <c r="F1220" i="4" s="1"/>
  <c r="F1221" i="4" s="1"/>
  <c r="F1222" i="4" s="1"/>
  <c r="F1223" i="4" s="1"/>
  <c r="F1224" i="4" s="1"/>
  <c r="F1225" i="4" s="1"/>
  <c r="F1226" i="4" s="1"/>
  <c r="F1227" i="4" s="1"/>
  <c r="F1228" i="4" s="1"/>
  <c r="F1229" i="4" s="1"/>
  <c r="F1230" i="4" s="1"/>
  <c r="F1231" i="4" s="1"/>
  <c r="F1232" i="4" s="1"/>
  <c r="F1233" i="4" s="1"/>
  <c r="F1234" i="4" s="1"/>
  <c r="F1235" i="4" s="1"/>
  <c r="F1236" i="4" s="1"/>
  <c r="F1237" i="4" s="1"/>
  <c r="F1238" i="4" s="1"/>
  <c r="F1239" i="4" s="1"/>
  <c r="F1240" i="4" s="1"/>
  <c r="F1241" i="4" s="1"/>
  <c r="F1242" i="4" s="1"/>
  <c r="F1243" i="4" s="1"/>
  <c r="F1244" i="4" s="1"/>
  <c r="F1245" i="4" s="1"/>
  <c r="F1246" i="4" s="1"/>
  <c r="F1247" i="4" s="1"/>
  <c r="F1248" i="4" s="1"/>
  <c r="F1249" i="4" s="1"/>
  <c r="F1250" i="4" s="1"/>
  <c r="F1251" i="4" s="1"/>
  <c r="F1252" i="4" s="1"/>
  <c r="F1253" i="4" s="1"/>
  <c r="F1254" i="4" s="1"/>
  <c r="F1255" i="4" s="1"/>
  <c r="F1256" i="4" s="1"/>
  <c r="F1257" i="4" s="1"/>
  <c r="F1258" i="4" s="1"/>
  <c r="F1259" i="4" s="1"/>
  <c r="F1260" i="4" s="1"/>
  <c r="F1261" i="4" s="1"/>
  <c r="F1262" i="4" s="1"/>
  <c r="F1263" i="4" s="1"/>
  <c r="F1264" i="4" s="1"/>
  <c r="F1265" i="4" s="1"/>
  <c r="F1266" i="4" s="1"/>
  <c r="F1267" i="4" s="1"/>
  <c r="F1268" i="4" s="1"/>
  <c r="F1269" i="4" s="1"/>
  <c r="F1270" i="4" s="1"/>
  <c r="F1271" i="4" s="1"/>
  <c r="F1272" i="4" s="1"/>
  <c r="F1273" i="4" s="1"/>
  <c r="F1274" i="4" s="1"/>
  <c r="F1275" i="4" s="1"/>
  <c r="F1276" i="4" s="1"/>
  <c r="F1277" i="4" s="1"/>
  <c r="F1278" i="4" s="1"/>
  <c r="F1279" i="4" s="1"/>
  <c r="F1280" i="4" s="1"/>
  <c r="F1281" i="4" s="1"/>
  <c r="F1282" i="4" s="1"/>
  <c r="F1283" i="4" s="1"/>
  <c r="F1284" i="4" s="1"/>
  <c r="F1285" i="4" s="1"/>
  <c r="F1286" i="4" s="1"/>
  <c r="F1287" i="4" s="1"/>
  <c r="F1288" i="4" s="1"/>
  <c r="F1289" i="4" s="1"/>
  <c r="F1290" i="4" s="1"/>
  <c r="F1291" i="4" s="1"/>
  <c r="F1292" i="4" s="1"/>
  <c r="F1293" i="4" s="1"/>
  <c r="F1294" i="4" s="1"/>
  <c r="F1295" i="4" s="1"/>
  <c r="F1296" i="4" s="1"/>
  <c r="F1297" i="4" s="1"/>
  <c r="F1298" i="4" s="1"/>
  <c r="F1299" i="4" s="1"/>
  <c r="F1300" i="4" s="1"/>
  <c r="F1301" i="4" s="1"/>
  <c r="F1302" i="4" s="1"/>
  <c r="F1303" i="4" s="1"/>
  <c r="F1304" i="4" s="1"/>
  <c r="F1305" i="4" s="1"/>
  <c r="F1306" i="4" s="1"/>
  <c r="F1307" i="4" s="1"/>
  <c r="F1308" i="4" s="1"/>
  <c r="F1309" i="4" s="1"/>
  <c r="F1310" i="4" s="1"/>
  <c r="F1311" i="4" s="1"/>
  <c r="F1312" i="4" s="1"/>
  <c r="F1313" i="4" s="1"/>
  <c r="F1314" i="4" s="1"/>
  <c r="F1315" i="4" s="1"/>
  <c r="F1316" i="4" s="1"/>
  <c r="F1317" i="4" s="1"/>
  <c r="F1318" i="4" s="1"/>
  <c r="F1319" i="4" s="1"/>
  <c r="F1320" i="4" s="1"/>
  <c r="F1321" i="4" s="1"/>
  <c r="F1322" i="4" s="1"/>
  <c r="F1323" i="4" s="1"/>
  <c r="F1324" i="4" s="1"/>
  <c r="F1325" i="4" s="1"/>
  <c r="F1326" i="4" s="1"/>
  <c r="F1327" i="4" s="1"/>
  <c r="F1328" i="4" s="1"/>
  <c r="F1329" i="4" s="1"/>
  <c r="F1330" i="4" s="1"/>
  <c r="F1331" i="4" s="1"/>
  <c r="F1332" i="4" s="1"/>
  <c r="F1333" i="4" s="1"/>
  <c r="F1334" i="4" s="1"/>
  <c r="F1335" i="4" s="1"/>
  <c r="F1336" i="4" s="1"/>
  <c r="F1337" i="4" s="1"/>
  <c r="F1338" i="4" s="1"/>
  <c r="F1339" i="4" s="1"/>
  <c r="F1340" i="4" s="1"/>
  <c r="F1341" i="4" s="1"/>
  <c r="F1342" i="4" s="1"/>
  <c r="F1343" i="4" s="1"/>
  <c r="F1344" i="4" s="1"/>
  <c r="F1345" i="4" s="1"/>
  <c r="F1346" i="4" s="1"/>
  <c r="F1347" i="4" s="1"/>
  <c r="F1348" i="4" s="1"/>
  <c r="F1349" i="4" s="1"/>
  <c r="F1350" i="4" s="1"/>
  <c r="F1351" i="4" s="1"/>
  <c r="F1352" i="4" s="1"/>
  <c r="F1353" i="4" s="1"/>
  <c r="F1354" i="4" s="1"/>
  <c r="F1355" i="4" s="1"/>
  <c r="F1356" i="4" s="1"/>
  <c r="F1357" i="4" s="1"/>
  <c r="F1358" i="4" s="1"/>
  <c r="F1359" i="4" s="1"/>
  <c r="F1360" i="4" s="1"/>
  <c r="F1361" i="4" s="1"/>
  <c r="F1362" i="4" s="1"/>
  <c r="F1363" i="4" s="1"/>
  <c r="F1364" i="4" s="1"/>
  <c r="F1365" i="4" s="1"/>
  <c r="F1366" i="4" s="1"/>
  <c r="F1367" i="4" s="1"/>
  <c r="F1368" i="4" s="1"/>
  <c r="F1369" i="4" s="1"/>
  <c r="F1370" i="4" s="1"/>
  <c r="F1371" i="4" s="1"/>
  <c r="F1372" i="4" s="1"/>
  <c r="F1373" i="4" s="1"/>
  <c r="F1374" i="4" s="1"/>
  <c r="F1375" i="4" s="1"/>
  <c r="F1376" i="4" s="1"/>
  <c r="F1377" i="4" s="1"/>
  <c r="F1378" i="4" s="1"/>
  <c r="F1379" i="4" s="1"/>
  <c r="F1380" i="4" s="1"/>
  <c r="F1381" i="4" s="1"/>
  <c r="F1382" i="4" s="1"/>
  <c r="F1383" i="4" s="1"/>
  <c r="F1384" i="4" s="1"/>
  <c r="F1385" i="4" s="1"/>
  <c r="F1386" i="4" s="1"/>
  <c r="F1387" i="4" s="1"/>
  <c r="F1388" i="4" s="1"/>
  <c r="F1389" i="4" s="1"/>
  <c r="F1390" i="4" s="1"/>
  <c r="F1391" i="4" s="1"/>
  <c r="F1392" i="4" s="1"/>
  <c r="F1393" i="4" s="1"/>
  <c r="F1394" i="4" s="1"/>
  <c r="F1395" i="4" s="1"/>
  <c r="F1396" i="4" s="1"/>
  <c r="F1397" i="4" s="1"/>
  <c r="F1398" i="4" s="1"/>
  <c r="F1399" i="4" s="1"/>
  <c r="F1400" i="4" s="1"/>
  <c r="F1401" i="4" s="1"/>
  <c r="F1402" i="4" s="1"/>
  <c r="F1403" i="4" s="1"/>
  <c r="F1404" i="4" s="1"/>
  <c r="F1405" i="4" s="1"/>
  <c r="F1406" i="4" s="1"/>
  <c r="F1407" i="4" s="1"/>
  <c r="F1408" i="4" s="1"/>
  <c r="F1409" i="4" s="1"/>
  <c r="F1410" i="4" s="1"/>
  <c r="F1411" i="4" s="1"/>
  <c r="F1412" i="4" s="1"/>
  <c r="F1413" i="4" s="1"/>
  <c r="F1414" i="4" s="1"/>
  <c r="F1415" i="4" s="1"/>
  <c r="F1416" i="4" s="1"/>
  <c r="F1417" i="4" s="1"/>
  <c r="F1418" i="4" s="1"/>
  <c r="F1419" i="4" s="1"/>
  <c r="F1420" i="4" s="1"/>
  <c r="F1421" i="4" s="1"/>
  <c r="F1422" i="4" s="1"/>
  <c r="F1423" i="4" s="1"/>
  <c r="F1424" i="4" s="1"/>
  <c r="F1425" i="4" s="1"/>
  <c r="F1426" i="4" s="1"/>
  <c r="B41" i="25" l="1"/>
  <c r="AJ4" i="25" s="1"/>
  <c r="AK4" i="25" s="1"/>
  <c r="AM3" i="25" s="1"/>
  <c r="AN3" i="25" s="1"/>
  <c r="B35" i="25"/>
  <c r="AE4" i="25" s="1"/>
  <c r="B38" i="25"/>
  <c r="B44" i="25"/>
  <c r="P4" i="25"/>
  <c r="Q3" i="25"/>
  <c r="N3" i="25"/>
  <c r="Z3" i="25" s="1"/>
  <c r="S3" i="25"/>
  <c r="AA3" i="25"/>
  <c r="U3" i="25"/>
  <c r="X3" i="25" s="1"/>
  <c r="R3" i="25"/>
  <c r="AB3" i="24"/>
  <c r="P5" i="24"/>
  <c r="S4" i="24"/>
  <c r="N4" i="24"/>
  <c r="V4" i="24" s="1"/>
  <c r="AA4" i="24"/>
  <c r="O4" i="24"/>
  <c r="Q4" i="24" s="1"/>
  <c r="U4" i="24"/>
  <c r="X4" i="24" s="1"/>
  <c r="AJ5" i="24"/>
  <c r="AK4" i="24"/>
  <c r="AM3" i="24" s="1"/>
  <c r="AN3" i="24" s="1"/>
  <c r="AF4" i="24"/>
  <c r="AE5" i="24"/>
  <c r="H21" i="23"/>
  <c r="G21" i="23"/>
  <c r="I21" i="23"/>
  <c r="B36" i="23"/>
  <c r="O3" i="23"/>
  <c r="B42" i="23"/>
  <c r="AF3" i="23"/>
  <c r="AG3" i="23" s="1"/>
  <c r="AK3" i="23"/>
  <c r="AL3" i="23" s="1"/>
  <c r="B29" i="23"/>
  <c r="B43" i="23"/>
  <c r="B44" i="23" s="1"/>
  <c r="B30" i="23"/>
  <c r="B18" i="23"/>
  <c r="B16" i="23"/>
  <c r="P3" i="23"/>
  <c r="B19" i="23"/>
  <c r="E3" i="12"/>
  <c r="AB3" i="25" l="1"/>
  <c r="T3" i="25"/>
  <c r="AJ5" i="25"/>
  <c r="AK5" i="25" s="1"/>
  <c r="AM4" i="25" s="1"/>
  <c r="P5" i="25"/>
  <c r="S4" i="25"/>
  <c r="U4" i="25"/>
  <c r="X4" i="25" s="1"/>
  <c r="N4" i="25"/>
  <c r="V4" i="25" s="1"/>
  <c r="AA4" i="25"/>
  <c r="O4" i="25"/>
  <c r="Q4" i="25" s="1"/>
  <c r="AL4" i="25"/>
  <c r="AF4" i="25"/>
  <c r="AE5" i="25"/>
  <c r="W4" i="24"/>
  <c r="Y4" i="24" s="1"/>
  <c r="AH3" i="24"/>
  <c r="AI3" i="24" s="1"/>
  <c r="AG4" i="24"/>
  <c r="AJ6" i="24"/>
  <c r="AK5" i="24"/>
  <c r="AM4" i="24" s="1"/>
  <c r="R4" i="24"/>
  <c r="T4" i="24" s="1"/>
  <c r="AL4" i="24"/>
  <c r="AF5" i="24"/>
  <c r="AE6" i="24"/>
  <c r="N5" i="24"/>
  <c r="V5" i="24" s="1"/>
  <c r="O5" i="24"/>
  <c r="Q5" i="24" s="1"/>
  <c r="P6" i="24"/>
  <c r="U5" i="24"/>
  <c r="X5" i="24" s="1"/>
  <c r="S5" i="24"/>
  <c r="AA5" i="24"/>
  <c r="Z4" i="24"/>
  <c r="AB4" i="24" s="1"/>
  <c r="AC4" i="24" s="1"/>
  <c r="B41" i="23"/>
  <c r="AJ4" i="23" s="1"/>
  <c r="AA3" i="23"/>
  <c r="U3" i="23"/>
  <c r="X3" i="23"/>
  <c r="Q3" i="23"/>
  <c r="S3" i="23"/>
  <c r="T3" i="23" s="1"/>
  <c r="N3" i="23"/>
  <c r="Z3" i="23" s="1"/>
  <c r="P4" i="23"/>
  <c r="R3" i="23"/>
  <c r="B35" i="23"/>
  <c r="AE4" i="23" s="1"/>
  <c r="B38" i="23"/>
  <c r="B3" i="6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AJ6" i="25" l="1"/>
  <c r="W4" i="25"/>
  <c r="Y4" i="25" s="1"/>
  <c r="Z4" i="25"/>
  <c r="AB4" i="25" s="1"/>
  <c r="AN4" i="25"/>
  <c r="AL5" i="25"/>
  <c r="P6" i="25"/>
  <c r="S5" i="25"/>
  <c r="AA5" i="25"/>
  <c r="U5" i="25"/>
  <c r="X5" i="25" s="1"/>
  <c r="O5" i="25"/>
  <c r="Q5" i="25" s="1"/>
  <c r="N5" i="25"/>
  <c r="V5" i="25" s="1"/>
  <c r="AK6" i="25"/>
  <c r="AM5" i="25" s="1"/>
  <c r="AJ7" i="25"/>
  <c r="AH3" i="25"/>
  <c r="AI3" i="25" s="1"/>
  <c r="AG4" i="25"/>
  <c r="R4" i="25"/>
  <c r="T4" i="25" s="1"/>
  <c r="AF5" i="25"/>
  <c r="AE6" i="25"/>
  <c r="R5" i="24"/>
  <c r="T5" i="24" s="1"/>
  <c r="W5" i="24"/>
  <c r="Y5" i="24" s="1"/>
  <c r="Z5" i="24"/>
  <c r="AB5" i="24" s="1"/>
  <c r="AC5" i="24" s="1"/>
  <c r="AL5" i="24"/>
  <c r="AF6" i="24"/>
  <c r="AE7" i="24"/>
  <c r="AK6" i="24"/>
  <c r="AM5" i="24" s="1"/>
  <c r="AJ7" i="24"/>
  <c r="AG5" i="24"/>
  <c r="AH4" i="24"/>
  <c r="AI4" i="24"/>
  <c r="P7" i="24"/>
  <c r="S6" i="24"/>
  <c r="AA6" i="24"/>
  <c r="O6" i="24"/>
  <c r="R6" i="24" s="1"/>
  <c r="N6" i="24"/>
  <c r="V6" i="24" s="1"/>
  <c r="U6" i="24"/>
  <c r="X6" i="24" s="1"/>
  <c r="AN4" i="24"/>
  <c r="AB3" i="23"/>
  <c r="AJ5" i="23"/>
  <c r="AK4" i="23"/>
  <c r="AM3" i="23" s="1"/>
  <c r="AN3" i="23" s="1"/>
  <c r="AE5" i="23"/>
  <c r="AF4" i="23"/>
  <c r="N4" i="23"/>
  <c r="Z4" i="23" s="1"/>
  <c r="O4" i="23"/>
  <c r="S4" i="23"/>
  <c r="X4" i="23"/>
  <c r="Q4" i="23"/>
  <c r="P5" i="23"/>
  <c r="AA4" i="23"/>
  <c r="U4" i="23"/>
  <c r="R4" i="23"/>
  <c r="A488" i="6"/>
  <c r="B489" i="6"/>
  <c r="B15" i="12"/>
  <c r="R5" i="25" l="1"/>
  <c r="T5" i="25" s="1"/>
  <c r="W5" i="25"/>
  <c r="Y5" i="25" s="1"/>
  <c r="AC4" i="25"/>
  <c r="AN5" i="25"/>
  <c r="AJ8" i="25"/>
  <c r="AK7" i="25"/>
  <c r="AM6" i="25" s="1"/>
  <c r="AF6" i="25"/>
  <c r="AE7" i="25"/>
  <c r="AH4" i="25"/>
  <c r="AG5" i="25"/>
  <c r="AL6" i="25"/>
  <c r="Z5" i="25"/>
  <c r="AB5" i="25" s="1"/>
  <c r="AC5" i="25" s="1"/>
  <c r="AI4" i="25"/>
  <c r="P7" i="25"/>
  <c r="S6" i="25"/>
  <c r="AA6" i="25"/>
  <c r="O6" i="25"/>
  <c r="R6" i="25" s="1"/>
  <c r="N6" i="25"/>
  <c r="V6" i="25" s="1"/>
  <c r="U6" i="25"/>
  <c r="X6" i="25" s="1"/>
  <c r="T6" i="24"/>
  <c r="AH5" i="24"/>
  <c r="AG6" i="24"/>
  <c r="AE8" i="24"/>
  <c r="AF7" i="24"/>
  <c r="Q6" i="24"/>
  <c r="AN5" i="24"/>
  <c r="AI5" i="24"/>
  <c r="AJ8" i="24"/>
  <c r="AK7" i="24"/>
  <c r="AM6" i="24" s="1"/>
  <c r="N7" i="24"/>
  <c r="P8" i="24"/>
  <c r="U7" i="24"/>
  <c r="X7" i="24" s="1"/>
  <c r="S7" i="24"/>
  <c r="AA7" i="24"/>
  <c r="O7" i="24"/>
  <c r="Q7" i="24" s="1"/>
  <c r="AL6" i="24"/>
  <c r="T4" i="23"/>
  <c r="V4" i="23"/>
  <c r="AB4" i="23"/>
  <c r="AG4" i="23"/>
  <c r="AH3" i="23"/>
  <c r="AI3" i="23" s="1"/>
  <c r="AE6" i="23"/>
  <c r="AF5" i="23"/>
  <c r="W4" i="23"/>
  <c r="Y4" i="23" s="1"/>
  <c r="AL4" i="23"/>
  <c r="Q5" i="23"/>
  <c r="R5" i="23"/>
  <c r="O5" i="23"/>
  <c r="N5" i="23"/>
  <c r="V5" i="23" s="1"/>
  <c r="P6" i="23"/>
  <c r="AA5" i="23"/>
  <c r="U5" i="23"/>
  <c r="X5" i="23" s="1"/>
  <c r="S5" i="23"/>
  <c r="AK5" i="23"/>
  <c r="AM4" i="23" s="1"/>
  <c r="AJ6" i="23"/>
  <c r="A489" i="6"/>
  <c r="B490" i="6"/>
  <c r="B33" i="12"/>
  <c r="B34" i="12" s="1"/>
  <c r="B24" i="12"/>
  <c r="T6" i="25" l="1"/>
  <c r="AH5" i="25"/>
  <c r="AI5" i="25" s="1"/>
  <c r="AG6" i="25"/>
  <c r="Q6" i="25"/>
  <c r="W6" i="25" s="1"/>
  <c r="Y6" i="25" s="1"/>
  <c r="AN6" i="25"/>
  <c r="AL7" i="25"/>
  <c r="AJ9" i="25"/>
  <c r="AK8" i="25"/>
  <c r="AM7" i="25" s="1"/>
  <c r="S7" i="25"/>
  <c r="AA7" i="25"/>
  <c r="U7" i="25"/>
  <c r="X7" i="25" s="1"/>
  <c r="O7" i="25"/>
  <c r="R7" i="25" s="1"/>
  <c r="N7" i="25"/>
  <c r="V7" i="25" s="1"/>
  <c r="P8" i="25"/>
  <c r="AF7" i="25"/>
  <c r="AE8" i="25"/>
  <c r="R7" i="24"/>
  <c r="T7" i="24" s="1"/>
  <c r="N8" i="24"/>
  <c r="P9" i="24"/>
  <c r="AA8" i="24"/>
  <c r="O8" i="24"/>
  <c r="R8" i="24" s="1"/>
  <c r="V8" i="24"/>
  <c r="U8" i="24"/>
  <c r="X8" i="24" s="1"/>
  <c r="S8" i="24"/>
  <c r="AL7" i="24"/>
  <c r="AN6" i="24"/>
  <c r="AK8" i="24"/>
  <c r="AM7" i="24" s="1"/>
  <c r="AJ9" i="24"/>
  <c r="AE9" i="24"/>
  <c r="AF8" i="24"/>
  <c r="AG7" i="24"/>
  <c r="AH6" i="24"/>
  <c r="AI6" i="24" s="1"/>
  <c r="V7" i="24"/>
  <c r="W7" i="24" s="1"/>
  <c r="Y7" i="24" s="1"/>
  <c r="W6" i="24"/>
  <c r="Y6" i="24" s="1"/>
  <c r="Z6" i="24"/>
  <c r="AB6" i="24" s="1"/>
  <c r="T5" i="23"/>
  <c r="AC4" i="23"/>
  <c r="Z5" i="23"/>
  <c r="AB5" i="23" s="1"/>
  <c r="AG5" i="23"/>
  <c r="AH4" i="23"/>
  <c r="AI4" i="23" s="1"/>
  <c r="AL5" i="23"/>
  <c r="AJ7" i="23"/>
  <c r="AK6" i="23"/>
  <c r="AM5" i="23" s="1"/>
  <c r="N6" i="23"/>
  <c r="P7" i="23"/>
  <c r="U6" i="23"/>
  <c r="AA6" i="23"/>
  <c r="X6" i="23"/>
  <c r="O6" i="23"/>
  <c r="R6" i="23" s="1"/>
  <c r="S6" i="23"/>
  <c r="AF6" i="23"/>
  <c r="AE7" i="23"/>
  <c r="W5" i="23"/>
  <c r="Y5" i="23" s="1"/>
  <c r="AN4" i="23"/>
  <c r="A490" i="6"/>
  <c r="B491" i="6"/>
  <c r="B27" i="12"/>
  <c r="Q7" i="25" l="1"/>
  <c r="W7" i="25"/>
  <c r="Y7" i="25" s="1"/>
  <c r="T7" i="25"/>
  <c r="AE9" i="25"/>
  <c r="AF8" i="25"/>
  <c r="AL8" i="25"/>
  <c r="Z6" i="25"/>
  <c r="AB6" i="25" s="1"/>
  <c r="AC6" i="25" s="1"/>
  <c r="AH6" i="25"/>
  <c r="AI6" i="25" s="1"/>
  <c r="AG7" i="25"/>
  <c r="AK9" i="25"/>
  <c r="AM8" i="25" s="1"/>
  <c r="AJ10" i="25"/>
  <c r="AN7" i="25"/>
  <c r="N8" i="25"/>
  <c r="S8" i="25"/>
  <c r="V8" i="25"/>
  <c r="O8" i="25"/>
  <c r="Q8" i="25" s="1"/>
  <c r="U8" i="25"/>
  <c r="X8" i="25" s="1"/>
  <c r="AA8" i="25"/>
  <c r="P9" i="25"/>
  <c r="AC6" i="24"/>
  <c r="T8" i="24"/>
  <c r="AN7" i="24"/>
  <c r="AG8" i="24"/>
  <c r="AH7" i="24"/>
  <c r="AI7" i="24" s="1"/>
  <c r="P10" i="24"/>
  <c r="U9" i="24"/>
  <c r="X9" i="24" s="1"/>
  <c r="AA9" i="24"/>
  <c r="S9" i="24"/>
  <c r="Q9" i="24"/>
  <c r="O9" i="24"/>
  <c r="R9" i="24" s="1"/>
  <c r="N9" i="24"/>
  <c r="V9" i="24" s="1"/>
  <c r="AF9" i="24"/>
  <c r="AE10" i="24"/>
  <c r="AL8" i="24"/>
  <c r="Q8" i="24"/>
  <c r="W8" i="24" s="1"/>
  <c r="Y8" i="24" s="1"/>
  <c r="AK9" i="24"/>
  <c r="AM8" i="24" s="1"/>
  <c r="AJ10" i="24"/>
  <c r="Z7" i="24"/>
  <c r="AC5" i="23"/>
  <c r="T6" i="23"/>
  <c r="AG6" i="23"/>
  <c r="AH5" i="23"/>
  <c r="AI5" i="23" s="1"/>
  <c r="Q6" i="23"/>
  <c r="AA7" i="23"/>
  <c r="V7" i="23"/>
  <c r="S7" i="23"/>
  <c r="U7" i="23"/>
  <c r="X7" i="23" s="1"/>
  <c r="P8" i="23"/>
  <c r="O7" i="23"/>
  <c r="Q7" i="23" s="1"/>
  <c r="N7" i="23"/>
  <c r="AJ8" i="23"/>
  <c r="AK7" i="23"/>
  <c r="AM6" i="23" s="1"/>
  <c r="AN5" i="23"/>
  <c r="AF7" i="23"/>
  <c r="AE8" i="23"/>
  <c r="V6" i="23"/>
  <c r="AL6" i="23"/>
  <c r="B492" i="6"/>
  <c r="A491" i="6"/>
  <c r="B37" i="12"/>
  <c r="D3" i="12"/>
  <c r="B25" i="12"/>
  <c r="Z7" i="25" l="1"/>
  <c r="AB7" i="25" s="1"/>
  <c r="AC7" i="25" s="1"/>
  <c r="W8" i="25"/>
  <c r="Y8" i="25" s="1"/>
  <c r="Z8" i="25"/>
  <c r="AB8" i="25" s="1"/>
  <c r="R8" i="25"/>
  <c r="T8" i="25" s="1"/>
  <c r="AJ11" i="25"/>
  <c r="AK10" i="25"/>
  <c r="AM9" i="25" s="1"/>
  <c r="AL9" i="25"/>
  <c r="AN8" i="25"/>
  <c r="AG8" i="25"/>
  <c r="AH7" i="25"/>
  <c r="AI7" i="25" s="1"/>
  <c r="AA9" i="25"/>
  <c r="U9" i="25"/>
  <c r="O9" i="25"/>
  <c r="Q9" i="25" s="1"/>
  <c r="P10" i="25"/>
  <c r="X9" i="25"/>
  <c r="N9" i="25"/>
  <c r="S9" i="25"/>
  <c r="V9" i="25"/>
  <c r="AE10" i="25"/>
  <c r="AF9" i="25"/>
  <c r="T9" i="24"/>
  <c r="AB7" i="24"/>
  <c r="AC7" i="24" s="1"/>
  <c r="Z8" i="24"/>
  <c r="AE11" i="24"/>
  <c r="AF10" i="24"/>
  <c r="AL9" i="24"/>
  <c r="AB10" i="24"/>
  <c r="V10" i="24"/>
  <c r="Z10" i="24"/>
  <c r="T10" i="24"/>
  <c r="N10" i="24"/>
  <c r="Y10" i="24"/>
  <c r="Q10" i="24"/>
  <c r="W10" i="24" s="1"/>
  <c r="X10" i="24"/>
  <c r="O10" i="24"/>
  <c r="P11" i="24"/>
  <c r="U10" i="24"/>
  <c r="AC10" i="24"/>
  <c r="S10" i="24"/>
  <c r="AA10" i="24"/>
  <c r="R10" i="24"/>
  <c r="AN8" i="24"/>
  <c r="W9" i="24"/>
  <c r="Y9" i="24" s="1"/>
  <c r="AH8" i="24"/>
  <c r="AI8" i="24" s="1"/>
  <c r="AG9" i="24"/>
  <c r="AJ11" i="24"/>
  <c r="AK10" i="24"/>
  <c r="AM9" i="24" s="1"/>
  <c r="W7" i="23"/>
  <c r="Y7" i="23" s="1"/>
  <c r="W6" i="23"/>
  <c r="Y6" i="23" s="1"/>
  <c r="AN6" i="23"/>
  <c r="AL7" i="23"/>
  <c r="AA8" i="23"/>
  <c r="U8" i="23"/>
  <c r="O8" i="23"/>
  <c r="Q8" i="23" s="1"/>
  <c r="X8" i="23"/>
  <c r="S8" i="23"/>
  <c r="T8" i="23" s="1"/>
  <c r="P9" i="23"/>
  <c r="R8" i="23"/>
  <c r="N8" i="23"/>
  <c r="V8" i="23"/>
  <c r="AJ9" i="23"/>
  <c r="AK8" i="23"/>
  <c r="AM7" i="23" s="1"/>
  <c r="R7" i="23"/>
  <c r="T7" i="23" s="1"/>
  <c r="AF8" i="23"/>
  <c r="AE9" i="23"/>
  <c r="Z6" i="23"/>
  <c r="AH6" i="23"/>
  <c r="AI6" i="23" s="1"/>
  <c r="AG7" i="23"/>
  <c r="B493" i="6"/>
  <c r="A492" i="6"/>
  <c r="D4" i="12"/>
  <c r="AC8" i="25" l="1"/>
  <c r="W9" i="25"/>
  <c r="Y9" i="25" s="1"/>
  <c r="Z9" i="25"/>
  <c r="AB9" i="25" s="1"/>
  <c r="AC9" i="25" s="1"/>
  <c r="AH8" i="25"/>
  <c r="AG9" i="25"/>
  <c r="R9" i="25"/>
  <c r="T9" i="25" s="1"/>
  <c r="AJ12" i="25"/>
  <c r="AK11" i="25"/>
  <c r="AM10" i="25" s="1"/>
  <c r="AF10" i="25"/>
  <c r="AE11" i="25"/>
  <c r="AI8" i="25"/>
  <c r="Y10" i="25"/>
  <c r="S10" i="25"/>
  <c r="AB10" i="25"/>
  <c r="V10" i="25"/>
  <c r="AA10" i="25"/>
  <c r="U10" i="25"/>
  <c r="O10" i="25"/>
  <c r="R10" i="25"/>
  <c r="AC10" i="25"/>
  <c r="Q10" i="25"/>
  <c r="W10" i="25" s="1"/>
  <c r="Z10" i="25"/>
  <c r="N10" i="25"/>
  <c r="P11" i="25"/>
  <c r="X10" i="25"/>
  <c r="T10" i="25"/>
  <c r="AN9" i="25"/>
  <c r="AL10" i="25"/>
  <c r="AN9" i="24"/>
  <c r="AG10" i="24"/>
  <c r="AH9" i="24"/>
  <c r="AI9" i="24" s="1"/>
  <c r="AE12" i="24"/>
  <c r="AF11" i="24"/>
  <c r="Z11" i="24"/>
  <c r="T11" i="24"/>
  <c r="N11" i="24"/>
  <c r="P12" i="24"/>
  <c r="X11" i="24"/>
  <c r="R11" i="24"/>
  <c r="AC11" i="24"/>
  <c r="U11" i="24"/>
  <c r="AB11" i="24"/>
  <c r="S11" i="24"/>
  <c r="Q11" i="24"/>
  <c r="W11" i="24" s="1"/>
  <c r="Y11" i="24"/>
  <c r="O11" i="24"/>
  <c r="V11" i="24"/>
  <c r="AA11" i="24"/>
  <c r="AK11" i="24"/>
  <c r="AM10" i="24" s="1"/>
  <c r="AJ12" i="24"/>
  <c r="AB8" i="24"/>
  <c r="AC8" i="24" s="1"/>
  <c r="Z9" i="24"/>
  <c r="AB9" i="24" s="1"/>
  <c r="AC9" i="24" s="1"/>
  <c r="AL10" i="24"/>
  <c r="W8" i="23"/>
  <c r="Y8" i="23" s="1"/>
  <c r="AN7" i="23"/>
  <c r="AF9" i="23"/>
  <c r="AE10" i="23"/>
  <c r="AJ10" i="23"/>
  <c r="AK9" i="23"/>
  <c r="AM8" i="23" s="1"/>
  <c r="S9" i="23"/>
  <c r="V9" i="23"/>
  <c r="O9" i="23"/>
  <c r="R9" i="23" s="1"/>
  <c r="U9" i="23"/>
  <c r="X9" i="23" s="1"/>
  <c r="N9" i="23"/>
  <c r="P10" i="23"/>
  <c r="AA9" i="23"/>
  <c r="AB6" i="23"/>
  <c r="AC6" i="23" s="1"/>
  <c r="Z7" i="23"/>
  <c r="AL8" i="23"/>
  <c r="AG8" i="23"/>
  <c r="AH7" i="23"/>
  <c r="AI7" i="23" s="1"/>
  <c r="A493" i="6"/>
  <c r="B494" i="6"/>
  <c r="D5" i="12"/>
  <c r="AH9" i="25" l="1"/>
  <c r="AG10" i="25"/>
  <c r="AN10" i="25"/>
  <c r="AE12" i="25"/>
  <c r="AF11" i="25"/>
  <c r="AL11" i="25"/>
  <c r="AI9" i="25"/>
  <c r="AC11" i="25"/>
  <c r="Q11" i="25"/>
  <c r="W11" i="25" s="1"/>
  <c r="Z11" i="25"/>
  <c r="T11" i="25"/>
  <c r="N11" i="25"/>
  <c r="Y11" i="25"/>
  <c r="S11" i="25"/>
  <c r="V11" i="25"/>
  <c r="AA11" i="25"/>
  <c r="U11" i="25"/>
  <c r="O11" i="25"/>
  <c r="R11" i="25"/>
  <c r="AB11" i="25"/>
  <c r="X11" i="25"/>
  <c r="P12" i="25"/>
  <c r="AK12" i="25"/>
  <c r="AM11" i="25" s="1"/>
  <c r="AJ13" i="25"/>
  <c r="P13" i="24"/>
  <c r="X12" i="24"/>
  <c r="R12" i="24"/>
  <c r="AB12" i="24"/>
  <c r="V12" i="24"/>
  <c r="Y12" i="24"/>
  <c r="O12" i="24"/>
  <c r="N12" i="24"/>
  <c r="AC12" i="24"/>
  <c r="T12" i="24"/>
  <c r="AA12" i="24"/>
  <c r="S12" i="24"/>
  <c r="Z12" i="24"/>
  <c r="Q12" i="24"/>
  <c r="W12" i="24" s="1"/>
  <c r="U12" i="24"/>
  <c r="AF12" i="24"/>
  <c r="AE13" i="24"/>
  <c r="AK12" i="24"/>
  <c r="AM11" i="24" s="1"/>
  <c r="AJ13" i="24"/>
  <c r="AG11" i="24"/>
  <c r="AH10" i="24"/>
  <c r="AI10" i="24"/>
  <c r="AL11" i="24"/>
  <c r="AN10" i="24"/>
  <c r="T9" i="23"/>
  <c r="AN8" i="23"/>
  <c r="AB7" i="23"/>
  <c r="AC7" i="23" s="1"/>
  <c r="Z8" i="23"/>
  <c r="Q10" i="23"/>
  <c r="U10" i="23"/>
  <c r="X10" i="23" s="1"/>
  <c r="N10" i="23"/>
  <c r="P11" i="23"/>
  <c r="S10" i="23"/>
  <c r="T10" i="23" s="1"/>
  <c r="R10" i="23"/>
  <c r="V10" i="23"/>
  <c r="O10" i="23"/>
  <c r="AA10" i="23"/>
  <c r="AL9" i="23"/>
  <c r="Q9" i="23"/>
  <c r="W9" i="23" s="1"/>
  <c r="Y9" i="23" s="1"/>
  <c r="AK10" i="23"/>
  <c r="AM9" i="23" s="1"/>
  <c r="AJ11" i="23"/>
  <c r="AE11" i="23"/>
  <c r="AF10" i="23"/>
  <c r="AH8" i="23"/>
  <c r="AI8" i="23" s="1"/>
  <c r="AG9" i="23"/>
  <c r="A494" i="6"/>
  <c r="B495" i="6"/>
  <c r="D6" i="12"/>
  <c r="AL12" i="25" l="1"/>
  <c r="AN11" i="25"/>
  <c r="AG11" i="25"/>
  <c r="AH10" i="25"/>
  <c r="AA12" i="25"/>
  <c r="U12" i="25"/>
  <c r="O12" i="25"/>
  <c r="P13" i="25"/>
  <c r="X12" i="25"/>
  <c r="R12" i="25"/>
  <c r="AC12" i="25"/>
  <c r="Q12" i="25"/>
  <c r="W12" i="25" s="1"/>
  <c r="Z12" i="25"/>
  <c r="N12" i="25"/>
  <c r="S12" i="25"/>
  <c r="Y12" i="25"/>
  <c r="V12" i="25"/>
  <c r="T12" i="25"/>
  <c r="AB12" i="25"/>
  <c r="AE13" i="25"/>
  <c r="AF12" i="25"/>
  <c r="AI10" i="25"/>
  <c r="AJ14" i="25"/>
  <c r="AK13" i="25"/>
  <c r="AM12" i="25" s="1"/>
  <c r="AN11" i="24"/>
  <c r="AE14" i="24"/>
  <c r="AF13" i="24"/>
  <c r="AG12" i="24"/>
  <c r="AH11" i="24"/>
  <c r="AI11" i="24" s="1"/>
  <c r="AL12" i="24"/>
  <c r="AK13" i="24"/>
  <c r="AM12" i="24" s="1"/>
  <c r="AJ14" i="24"/>
  <c r="AB13" i="24"/>
  <c r="V13" i="24"/>
  <c r="Z13" i="24"/>
  <c r="T13" i="24"/>
  <c r="N13" i="24"/>
  <c r="AC13" i="24"/>
  <c r="S13" i="24"/>
  <c r="AA13" i="24"/>
  <c r="R13" i="24"/>
  <c r="Y13" i="24"/>
  <c r="X13" i="24"/>
  <c r="O13" i="24"/>
  <c r="P14" i="24"/>
  <c r="U13" i="24"/>
  <c r="Q13" i="24"/>
  <c r="W13" i="24" s="1"/>
  <c r="W10" i="23"/>
  <c r="Y10" i="23" s="1"/>
  <c r="AK11" i="23"/>
  <c r="AM10" i="23" s="1"/>
  <c r="AJ12" i="23"/>
  <c r="P12" i="23"/>
  <c r="AA11" i="23"/>
  <c r="U11" i="23"/>
  <c r="O11" i="23"/>
  <c r="Y11" i="23"/>
  <c r="R11" i="23"/>
  <c r="AC11" i="23"/>
  <c r="V11" i="23"/>
  <c r="N11" i="23"/>
  <c r="AB11" i="23"/>
  <c r="Z11" i="23"/>
  <c r="X11" i="23"/>
  <c r="T11" i="23"/>
  <c r="S11" i="23"/>
  <c r="Q11" i="23"/>
  <c r="W11" i="23" s="1"/>
  <c r="AB8" i="23"/>
  <c r="AC8" i="23" s="1"/>
  <c r="Z9" i="23"/>
  <c r="AB9" i="23" s="1"/>
  <c r="AC9" i="23" s="1"/>
  <c r="AN9" i="23"/>
  <c r="AG10" i="23"/>
  <c r="AH9" i="23"/>
  <c r="AI9" i="23" s="1"/>
  <c r="AE12" i="23"/>
  <c r="AF11" i="23"/>
  <c r="AL10" i="23"/>
  <c r="B496" i="6"/>
  <c r="A495" i="6"/>
  <c r="D7" i="12"/>
  <c r="D8" i="12" s="1"/>
  <c r="AH11" i="25" l="1"/>
  <c r="AI11" i="25" s="1"/>
  <c r="AG12" i="25"/>
  <c r="AF13" i="25"/>
  <c r="AE14" i="25"/>
  <c r="AN12" i="25"/>
  <c r="AL13" i="25"/>
  <c r="AJ15" i="25"/>
  <c r="AK14" i="25"/>
  <c r="AM13" i="25" s="1"/>
  <c r="Y13" i="25"/>
  <c r="S13" i="25"/>
  <c r="AB13" i="25"/>
  <c r="V13" i="25"/>
  <c r="AA13" i="25"/>
  <c r="U13" i="25"/>
  <c r="O13" i="25"/>
  <c r="R13" i="25"/>
  <c r="AC13" i="25"/>
  <c r="Q13" i="25"/>
  <c r="W13" i="25" s="1"/>
  <c r="Z13" i="25"/>
  <c r="N13" i="25"/>
  <c r="P14" i="25"/>
  <c r="X13" i="25"/>
  <c r="T13" i="25"/>
  <c r="AN12" i="24"/>
  <c r="Z14" i="24"/>
  <c r="T14" i="24"/>
  <c r="N14" i="24"/>
  <c r="X14" i="24"/>
  <c r="R14" i="24"/>
  <c r="O14" i="24"/>
  <c r="P15" i="24"/>
  <c r="V14" i="24"/>
  <c r="U14" i="24"/>
  <c r="AB14" i="24"/>
  <c r="S14" i="24"/>
  <c r="AC14" i="24"/>
  <c r="AA14" i="24"/>
  <c r="Q14" i="24"/>
  <c r="W14" i="24" s="1"/>
  <c r="Y14" i="24"/>
  <c r="AJ15" i="24"/>
  <c r="AK14" i="24"/>
  <c r="AM13" i="24" s="1"/>
  <c r="AL13" i="24"/>
  <c r="AF14" i="24"/>
  <c r="AE15" i="24"/>
  <c r="AG13" i="24"/>
  <c r="AH12" i="24"/>
  <c r="AI12" i="24" s="1"/>
  <c r="AF12" i="23"/>
  <c r="AE13" i="23"/>
  <c r="AN10" i="23"/>
  <c r="AJ13" i="23"/>
  <c r="AK12" i="23"/>
  <c r="AM11" i="23" s="1"/>
  <c r="AG11" i="23"/>
  <c r="AH10" i="23"/>
  <c r="AI10" i="23" s="1"/>
  <c r="AL11" i="23"/>
  <c r="AB12" i="23"/>
  <c r="V12" i="23"/>
  <c r="Y12" i="23"/>
  <c r="S12" i="23"/>
  <c r="AA12" i="23"/>
  <c r="R12" i="23"/>
  <c r="X12" i="23"/>
  <c r="O12" i="23"/>
  <c r="N12" i="23"/>
  <c r="P13" i="23"/>
  <c r="Z12" i="23"/>
  <c r="U12" i="23"/>
  <c r="T12" i="23"/>
  <c r="Q12" i="23"/>
  <c r="W12" i="23" s="1"/>
  <c r="AC12" i="23"/>
  <c r="Z10" i="23"/>
  <c r="AB10" i="23" s="1"/>
  <c r="AC10" i="23" s="1"/>
  <c r="B497" i="6"/>
  <c r="A496" i="6"/>
  <c r="D9" i="12"/>
  <c r="AH12" i="25" l="1"/>
  <c r="AI12" i="25" s="1"/>
  <c r="AG13" i="25"/>
  <c r="AL14" i="25"/>
  <c r="AN13" i="25"/>
  <c r="AJ16" i="25"/>
  <c r="AK15" i="25"/>
  <c r="AM14" i="25" s="1"/>
  <c r="AC14" i="25"/>
  <c r="Q14" i="25"/>
  <c r="W14" i="25" s="1"/>
  <c r="Z14" i="25"/>
  <c r="T14" i="25"/>
  <c r="N14" i="25"/>
  <c r="P15" i="25"/>
  <c r="Y14" i="25"/>
  <c r="S14" i="25"/>
  <c r="V14" i="25"/>
  <c r="AA14" i="25"/>
  <c r="U14" i="25"/>
  <c r="R14" i="25"/>
  <c r="AB14" i="25"/>
  <c r="O14" i="25"/>
  <c r="X14" i="25"/>
  <c r="AF14" i="25"/>
  <c r="AE15" i="25"/>
  <c r="AE16" i="24"/>
  <c r="AF15" i="24"/>
  <c r="AN13" i="24"/>
  <c r="AL14" i="24"/>
  <c r="AK15" i="24"/>
  <c r="AM14" i="24" s="1"/>
  <c r="AJ16" i="24"/>
  <c r="AG14" i="24"/>
  <c r="AH13" i="24"/>
  <c r="AI13" i="24" s="1"/>
  <c r="AC15" i="24"/>
  <c r="Q15" i="24"/>
  <c r="W15" i="24" s="1"/>
  <c r="AA15" i="24"/>
  <c r="U15" i="24"/>
  <c r="O15" i="24"/>
  <c r="Z15" i="24"/>
  <c r="R15" i="24"/>
  <c r="Y15" i="24"/>
  <c r="X15" i="24"/>
  <c r="N15" i="24"/>
  <c r="V15" i="24"/>
  <c r="P16" i="24"/>
  <c r="T15" i="24"/>
  <c r="AB15" i="24"/>
  <c r="S15" i="24"/>
  <c r="AL12" i="23"/>
  <c r="Z13" i="23"/>
  <c r="T13" i="23"/>
  <c r="N13" i="23"/>
  <c r="AC13" i="23"/>
  <c r="Q13" i="23"/>
  <c r="W13" i="23" s="1"/>
  <c r="V13" i="23"/>
  <c r="AB13" i="23"/>
  <c r="S13" i="23"/>
  <c r="AA13" i="23"/>
  <c r="R13" i="23"/>
  <c r="O13" i="23"/>
  <c r="P14" i="23"/>
  <c r="Y13" i="23"/>
  <c r="X13" i="23"/>
  <c r="U13" i="23"/>
  <c r="AJ14" i="23"/>
  <c r="AK13" i="23"/>
  <c r="AM12" i="23" s="1"/>
  <c r="AN11" i="23"/>
  <c r="AE14" i="23"/>
  <c r="AF13" i="23"/>
  <c r="AH11" i="23"/>
  <c r="AI11" i="23" s="1"/>
  <c r="AG12" i="23"/>
  <c r="A497" i="6"/>
  <c r="B498" i="6"/>
  <c r="D10" i="12"/>
  <c r="AG14" i="25" l="1"/>
  <c r="AH13" i="25"/>
  <c r="AI13" i="25" s="1"/>
  <c r="AJ17" i="25"/>
  <c r="AK16" i="25"/>
  <c r="AM15" i="25" s="1"/>
  <c r="Z15" i="25"/>
  <c r="T15" i="25"/>
  <c r="N15" i="25"/>
  <c r="AC15" i="25"/>
  <c r="Q15" i="25"/>
  <c r="W15" i="25" s="1"/>
  <c r="AB15" i="25"/>
  <c r="V15" i="25"/>
  <c r="P16" i="25"/>
  <c r="Y15" i="25"/>
  <c r="X15" i="25"/>
  <c r="R15" i="25"/>
  <c r="U15" i="25"/>
  <c r="S15" i="25"/>
  <c r="O15" i="25"/>
  <c r="AA15" i="25"/>
  <c r="AF15" i="25"/>
  <c r="AE16" i="25"/>
  <c r="AL15" i="25"/>
  <c r="AN14" i="25"/>
  <c r="AH14" i="24"/>
  <c r="AG15" i="24"/>
  <c r="AJ17" i="24"/>
  <c r="AK16" i="24"/>
  <c r="AM15" i="24" s="1"/>
  <c r="AE17" i="24"/>
  <c r="AF16" i="24"/>
  <c r="AN14" i="24"/>
  <c r="AI14" i="24"/>
  <c r="Z16" i="24"/>
  <c r="P17" i="24"/>
  <c r="AA16" i="24"/>
  <c r="T16" i="24"/>
  <c r="N16" i="24"/>
  <c r="X16" i="24"/>
  <c r="R16" i="24"/>
  <c r="U16" i="24"/>
  <c r="Q16" i="24"/>
  <c r="W16" i="24" s="1"/>
  <c r="Y16" i="24"/>
  <c r="AC16" i="24"/>
  <c r="S16" i="24"/>
  <c r="AB16" i="24"/>
  <c r="O16" i="24"/>
  <c r="V16" i="24"/>
  <c r="AL15" i="24"/>
  <c r="P15" i="23"/>
  <c r="X14" i="23"/>
  <c r="R14" i="23"/>
  <c r="AA14" i="23"/>
  <c r="U14" i="23"/>
  <c r="O14" i="23"/>
  <c r="Z14" i="23"/>
  <c r="Q14" i="23"/>
  <c r="W14" i="23" s="1"/>
  <c r="N14" i="23"/>
  <c r="V14" i="23"/>
  <c r="T14" i="23"/>
  <c r="S14" i="23"/>
  <c r="AC14" i="23"/>
  <c r="AB14" i="23"/>
  <c r="Y14" i="23"/>
  <c r="AN12" i="23"/>
  <c r="AL13" i="23"/>
  <c r="AK14" i="23"/>
  <c r="AM13" i="23" s="1"/>
  <c r="AJ15" i="23"/>
  <c r="AG13" i="23"/>
  <c r="AH12" i="23"/>
  <c r="AI12" i="23" s="1"/>
  <c r="AE15" i="23"/>
  <c r="AF14" i="23"/>
  <c r="B499" i="6"/>
  <c r="A498" i="6"/>
  <c r="D11" i="12"/>
  <c r="AE17" i="25" l="1"/>
  <c r="AF16" i="25"/>
  <c r="AL16" i="25"/>
  <c r="AG15" i="25"/>
  <c r="AH14" i="25"/>
  <c r="AI14" i="25" s="1"/>
  <c r="AK17" i="25"/>
  <c r="AM16" i="25" s="1"/>
  <c r="AJ18" i="25"/>
  <c r="AN15" i="25"/>
  <c r="AC16" i="25"/>
  <c r="Q16" i="25"/>
  <c r="W16" i="25" s="1"/>
  <c r="Z16" i="25"/>
  <c r="T16" i="25"/>
  <c r="N16" i="25"/>
  <c r="Y16" i="25"/>
  <c r="S16" i="25"/>
  <c r="AB16" i="25"/>
  <c r="AA16" i="25"/>
  <c r="O16" i="25"/>
  <c r="U16" i="25"/>
  <c r="P17" i="25"/>
  <c r="X16" i="25"/>
  <c r="V16" i="25"/>
  <c r="R16" i="25"/>
  <c r="AN15" i="24"/>
  <c r="AF17" i="24"/>
  <c r="AE18" i="24"/>
  <c r="X17" i="24"/>
  <c r="R17" i="24"/>
  <c r="AB17" i="24"/>
  <c r="U17" i="24"/>
  <c r="N17" i="24"/>
  <c r="T17" i="24"/>
  <c r="S17" i="24"/>
  <c r="P18" i="24"/>
  <c r="Q17" i="24"/>
  <c r="W17" i="24" s="1"/>
  <c r="Z17" i="24"/>
  <c r="O17" i="24"/>
  <c r="AC17" i="24"/>
  <c r="AA17" i="24"/>
  <c r="Y17" i="24"/>
  <c r="V17" i="24"/>
  <c r="AL16" i="24"/>
  <c r="AK17" i="24"/>
  <c r="AM16" i="24" s="1"/>
  <c r="AJ18" i="24"/>
  <c r="AI15" i="24"/>
  <c r="AG16" i="24"/>
  <c r="AH15" i="24"/>
  <c r="AF15" i="23"/>
  <c r="AE16" i="23"/>
  <c r="AN13" i="23"/>
  <c r="AG14" i="23"/>
  <c r="AH13" i="23"/>
  <c r="AI13" i="23" s="1"/>
  <c r="AL14" i="23"/>
  <c r="AJ16" i="23"/>
  <c r="AK15" i="23"/>
  <c r="AM14" i="23" s="1"/>
  <c r="P16" i="23"/>
  <c r="Y15" i="23"/>
  <c r="S15" i="23"/>
  <c r="AA15" i="23"/>
  <c r="T15" i="23"/>
  <c r="V15" i="23"/>
  <c r="AC15" i="23"/>
  <c r="R15" i="23"/>
  <c r="AB15" i="23"/>
  <c r="Q15" i="23"/>
  <c r="W15" i="23" s="1"/>
  <c r="X15" i="23"/>
  <c r="U15" i="23"/>
  <c r="O15" i="23"/>
  <c r="N15" i="23"/>
  <c r="Z15" i="23"/>
  <c r="A499" i="6"/>
  <c r="B500" i="6"/>
  <c r="E11" i="12"/>
  <c r="D12" i="12"/>
  <c r="A2" i="6"/>
  <c r="AN16" i="25" l="1"/>
  <c r="AG16" i="25"/>
  <c r="AH15" i="25"/>
  <c r="AI15" i="25" s="1"/>
  <c r="AK18" i="25"/>
  <c r="AM17" i="25" s="1"/>
  <c r="AJ19" i="25"/>
  <c r="AE18" i="25"/>
  <c r="AF17" i="25"/>
  <c r="AA17" i="25"/>
  <c r="U17" i="25"/>
  <c r="O17" i="25"/>
  <c r="X17" i="25"/>
  <c r="R17" i="25"/>
  <c r="AC17" i="25"/>
  <c r="Q17" i="25"/>
  <c r="W17" i="25" s="1"/>
  <c r="T17" i="25"/>
  <c r="P18" i="25"/>
  <c r="Y17" i="25"/>
  <c r="S17" i="25"/>
  <c r="AB17" i="25"/>
  <c r="Z17" i="25"/>
  <c r="N17" i="25"/>
  <c r="V17" i="25"/>
  <c r="AL17" i="25"/>
  <c r="AJ19" i="24"/>
  <c r="AK18" i="24"/>
  <c r="AM17" i="24" s="1"/>
  <c r="AL17" i="24"/>
  <c r="AE19" i="24"/>
  <c r="AF18" i="24"/>
  <c r="AA18" i="24"/>
  <c r="U18" i="24"/>
  <c r="O18" i="24"/>
  <c r="Z18" i="24"/>
  <c r="S18" i="24"/>
  <c r="X18" i="24"/>
  <c r="Q18" i="24"/>
  <c r="W18" i="24" s="1"/>
  <c r="T18" i="24"/>
  <c r="P19" i="24"/>
  <c r="Y18" i="24"/>
  <c r="N18" i="24"/>
  <c r="AC18" i="24"/>
  <c r="R18" i="24"/>
  <c r="AB18" i="24"/>
  <c r="V18" i="24"/>
  <c r="AG17" i="24"/>
  <c r="AH16" i="24"/>
  <c r="AI16" i="24" s="1"/>
  <c r="AN16" i="24"/>
  <c r="AI14" i="23"/>
  <c r="AJ17" i="23"/>
  <c r="AK16" i="23"/>
  <c r="AM15" i="23" s="1"/>
  <c r="AL15" i="23"/>
  <c r="AE17" i="23"/>
  <c r="AF16" i="23"/>
  <c r="AB16" i="23"/>
  <c r="V16" i="23"/>
  <c r="P17" i="23"/>
  <c r="Z16" i="23"/>
  <c r="S16" i="23"/>
  <c r="O16" i="23"/>
  <c r="U16" i="23"/>
  <c r="AC16" i="23"/>
  <c r="R16" i="23"/>
  <c r="AA16" i="23"/>
  <c r="Q16" i="23"/>
  <c r="W16" i="23" s="1"/>
  <c r="Y16" i="23"/>
  <c r="X16" i="23"/>
  <c r="T16" i="23"/>
  <c r="N16" i="23"/>
  <c r="AN14" i="23"/>
  <c r="AH14" i="23"/>
  <c r="AG15" i="23"/>
  <c r="A500" i="6"/>
  <c r="B501" i="6"/>
  <c r="E12" i="12"/>
  <c r="D13" i="12"/>
  <c r="E13" i="12" s="1"/>
  <c r="F10" i="12"/>
  <c r="A4" i="6"/>
  <c r="A3" i="6"/>
  <c r="AN17" i="25" l="1"/>
  <c r="AL18" i="25"/>
  <c r="X18" i="25"/>
  <c r="R18" i="25"/>
  <c r="AA18" i="25"/>
  <c r="U18" i="25"/>
  <c r="O18" i="25"/>
  <c r="Z18" i="25"/>
  <c r="T18" i="25"/>
  <c r="N18" i="25"/>
  <c r="V18" i="25"/>
  <c r="AB18" i="25"/>
  <c r="S18" i="25"/>
  <c r="AC18" i="25"/>
  <c r="Q18" i="25"/>
  <c r="W18" i="25" s="1"/>
  <c r="P19" i="25"/>
  <c r="Y18" i="25"/>
  <c r="AK19" i="25"/>
  <c r="AM18" i="25" s="1"/>
  <c r="AJ20" i="25"/>
  <c r="AG17" i="25"/>
  <c r="AH16" i="25"/>
  <c r="AI16" i="25" s="1"/>
  <c r="AE19" i="25"/>
  <c r="AF18" i="25"/>
  <c r="AE20" i="24"/>
  <c r="AF19" i="24"/>
  <c r="AG18" i="24"/>
  <c r="AH17" i="24"/>
  <c r="AI17" i="24" s="1"/>
  <c r="P20" i="24"/>
  <c r="X19" i="24"/>
  <c r="R19" i="24"/>
  <c r="AC19" i="24"/>
  <c r="V19" i="24"/>
  <c r="O19" i="24"/>
  <c r="AA19" i="24"/>
  <c r="T19" i="24"/>
  <c r="S19" i="24"/>
  <c r="Y19" i="24"/>
  <c r="N19" i="24"/>
  <c r="AB19" i="24"/>
  <c r="Q19" i="24"/>
  <c r="W19" i="24" s="1"/>
  <c r="U19" i="24"/>
  <c r="Z19" i="24"/>
  <c r="AN17" i="24"/>
  <c r="AL18" i="24"/>
  <c r="AK19" i="24"/>
  <c r="AM18" i="24" s="1"/>
  <c r="AJ20" i="24"/>
  <c r="AL16" i="23"/>
  <c r="AG16" i="23"/>
  <c r="AH15" i="23"/>
  <c r="AI15" i="23" s="1"/>
  <c r="AE18" i="23"/>
  <c r="AF17" i="23"/>
  <c r="AN15" i="23"/>
  <c r="AJ18" i="23"/>
  <c r="AK17" i="23"/>
  <c r="AM16" i="23" s="1"/>
  <c r="Z17" i="23"/>
  <c r="T17" i="23"/>
  <c r="N17" i="23"/>
  <c r="AA17" i="23"/>
  <c r="S17" i="23"/>
  <c r="V17" i="23"/>
  <c r="AC17" i="23"/>
  <c r="R17" i="23"/>
  <c r="P18" i="23"/>
  <c r="AB17" i="23"/>
  <c r="Q17" i="23"/>
  <c r="W17" i="23" s="1"/>
  <c r="X17" i="23"/>
  <c r="U17" i="23"/>
  <c r="O17" i="23"/>
  <c r="Y17" i="23"/>
  <c r="A501" i="6"/>
  <c r="B502" i="6"/>
  <c r="H10" i="12"/>
  <c r="F11" i="12"/>
  <c r="I11" i="12" s="1"/>
  <c r="D14" i="12"/>
  <c r="E14" i="12" s="1"/>
  <c r="A5" i="6"/>
  <c r="AJ21" i="25" l="1"/>
  <c r="AK20" i="25"/>
  <c r="AM19" i="25" s="1"/>
  <c r="AE20" i="25"/>
  <c r="AF19" i="25"/>
  <c r="AA19" i="25"/>
  <c r="U19" i="25"/>
  <c r="O19" i="25"/>
  <c r="P20" i="25"/>
  <c r="X19" i="25"/>
  <c r="R19" i="25"/>
  <c r="AC19" i="25"/>
  <c r="Q19" i="25"/>
  <c r="W19" i="25" s="1"/>
  <c r="Z19" i="25"/>
  <c r="N19" i="25"/>
  <c r="S19" i="25"/>
  <c r="Y19" i="25"/>
  <c r="V19" i="25"/>
  <c r="T19" i="25"/>
  <c r="AB19" i="25"/>
  <c r="AN18" i="25"/>
  <c r="AH17" i="25"/>
  <c r="AI17" i="25" s="1"/>
  <c r="AG18" i="25"/>
  <c r="AL19" i="25"/>
  <c r="AB20" i="24"/>
  <c r="V20" i="24"/>
  <c r="P21" i="24"/>
  <c r="Z20" i="24"/>
  <c r="S20" i="24"/>
  <c r="X20" i="24"/>
  <c r="Q20" i="24"/>
  <c r="W20" i="24" s="1"/>
  <c r="T20" i="24"/>
  <c r="Y20" i="24"/>
  <c r="N20" i="24"/>
  <c r="AC20" i="24"/>
  <c r="R20" i="24"/>
  <c r="AA20" i="24"/>
  <c r="U20" i="24"/>
  <c r="O20" i="24"/>
  <c r="AI18" i="24"/>
  <c r="AN18" i="24"/>
  <c r="AL19" i="24"/>
  <c r="AH18" i="24"/>
  <c r="AG19" i="24"/>
  <c r="AE21" i="24"/>
  <c r="AF20" i="24"/>
  <c r="AJ21" i="24"/>
  <c r="AK20" i="24"/>
  <c r="AM19" i="24" s="1"/>
  <c r="AC18" i="23"/>
  <c r="Q18" i="23"/>
  <c r="W18" i="23" s="1"/>
  <c r="Z18" i="23"/>
  <c r="S18" i="23"/>
  <c r="V18" i="23"/>
  <c r="O18" i="23"/>
  <c r="U18" i="23"/>
  <c r="AB18" i="23"/>
  <c r="R18" i="23"/>
  <c r="P19" i="23"/>
  <c r="AA18" i="23"/>
  <c r="Y18" i="23"/>
  <c r="X18" i="23"/>
  <c r="T18" i="23"/>
  <c r="N18" i="23"/>
  <c r="AN16" i="23"/>
  <c r="AG17" i="23"/>
  <c r="AH16" i="23"/>
  <c r="AJ19" i="23"/>
  <c r="AK18" i="23"/>
  <c r="AM17" i="23" s="1"/>
  <c r="AF18" i="23"/>
  <c r="AE19" i="23"/>
  <c r="AI16" i="23"/>
  <c r="AL17" i="23"/>
  <c r="A502" i="6"/>
  <c r="B503" i="6"/>
  <c r="G11" i="12"/>
  <c r="H11" i="12"/>
  <c r="A244" i="6"/>
  <c r="F12" i="12"/>
  <c r="I12" i="12" s="1"/>
  <c r="D15" i="12"/>
  <c r="E15" i="12" s="1"/>
  <c r="A6" i="6"/>
  <c r="AH18" i="25" l="1"/>
  <c r="AI18" i="25" s="1"/>
  <c r="AG19" i="25"/>
  <c r="AN19" i="25"/>
  <c r="AJ22" i="25"/>
  <c r="AK21" i="25"/>
  <c r="AM20" i="25" s="1"/>
  <c r="Y20" i="25"/>
  <c r="S20" i="25"/>
  <c r="AB20" i="25"/>
  <c r="V20" i="25"/>
  <c r="AA20" i="25"/>
  <c r="U20" i="25"/>
  <c r="O20" i="25"/>
  <c r="R20" i="25"/>
  <c r="AC20" i="25"/>
  <c r="Q20" i="25"/>
  <c r="W20" i="25" s="1"/>
  <c r="Z20" i="25"/>
  <c r="N20" i="25"/>
  <c r="P21" i="25"/>
  <c r="X20" i="25"/>
  <c r="T20" i="25"/>
  <c r="AF20" i="25"/>
  <c r="AE21" i="25"/>
  <c r="AL20" i="25"/>
  <c r="AJ22" i="24"/>
  <c r="AK21" i="24"/>
  <c r="AM20" i="24" s="1"/>
  <c r="AI19" i="24"/>
  <c r="AL20" i="24"/>
  <c r="AN19" i="24"/>
  <c r="AH19" i="24"/>
  <c r="AG20" i="24"/>
  <c r="AE22" i="24"/>
  <c r="AF21" i="24"/>
  <c r="Z21" i="24"/>
  <c r="T21" i="24"/>
  <c r="N21" i="24"/>
  <c r="AB21" i="24"/>
  <c r="U21" i="24"/>
  <c r="Y21" i="24"/>
  <c r="R21" i="24"/>
  <c r="X21" i="24"/>
  <c r="P22" i="24"/>
  <c r="Q21" i="24"/>
  <c r="W21" i="24" s="1"/>
  <c r="V21" i="24"/>
  <c r="AC21" i="24"/>
  <c r="O21" i="24"/>
  <c r="AA21" i="24"/>
  <c r="S21" i="24"/>
  <c r="AE20" i="23"/>
  <c r="AF19" i="23"/>
  <c r="AG18" i="23"/>
  <c r="AH17" i="23"/>
  <c r="AK19" i="23"/>
  <c r="AM18" i="23" s="1"/>
  <c r="AJ20" i="23"/>
  <c r="AL18" i="23"/>
  <c r="AI17" i="23"/>
  <c r="Z19" i="23"/>
  <c r="T19" i="23"/>
  <c r="N19" i="23"/>
  <c r="AC19" i="23"/>
  <c r="V19" i="23"/>
  <c r="O19" i="23"/>
  <c r="Y19" i="23"/>
  <c r="R19" i="23"/>
  <c r="U19" i="23"/>
  <c r="AB19" i="23"/>
  <c r="Q19" i="23"/>
  <c r="W19" i="23" s="1"/>
  <c r="P20" i="23"/>
  <c r="AA19" i="23"/>
  <c r="S19" i="23"/>
  <c r="X19" i="23"/>
  <c r="AN17" i="23"/>
  <c r="B504" i="6"/>
  <c r="A503" i="6"/>
  <c r="G12" i="12"/>
  <c r="H12" i="12"/>
  <c r="A245" i="6"/>
  <c r="F13" i="12"/>
  <c r="I13" i="12" s="1"/>
  <c r="D16" i="12"/>
  <c r="E16" i="12" s="1"/>
  <c r="A7" i="6"/>
  <c r="AN20" i="25" l="1"/>
  <c r="AE22" i="25"/>
  <c r="AF21" i="25"/>
  <c r="AK22" i="25"/>
  <c r="AM21" i="25" s="1"/>
  <c r="AJ23" i="25"/>
  <c r="AH19" i="25"/>
  <c r="AI19" i="25" s="1"/>
  <c r="AG20" i="25"/>
  <c r="AL21" i="25"/>
  <c r="AC21" i="25"/>
  <c r="Q21" i="25"/>
  <c r="W21" i="25" s="1"/>
  <c r="Z21" i="25"/>
  <c r="T21" i="25"/>
  <c r="N21" i="25"/>
  <c r="Y21" i="25"/>
  <c r="S21" i="25"/>
  <c r="V21" i="25"/>
  <c r="AA21" i="25"/>
  <c r="O21" i="25"/>
  <c r="U21" i="25"/>
  <c r="R21" i="25"/>
  <c r="AB21" i="25"/>
  <c r="X21" i="25"/>
  <c r="P22" i="25"/>
  <c r="AL21" i="24"/>
  <c r="AG21" i="24"/>
  <c r="AH20" i="24"/>
  <c r="AI20" i="24" s="1"/>
  <c r="AN20" i="24"/>
  <c r="AF22" i="24"/>
  <c r="AE23" i="24"/>
  <c r="X22" i="24"/>
  <c r="R22" i="24"/>
  <c r="AB22" i="24"/>
  <c r="T22" i="24"/>
  <c r="AA22" i="24"/>
  <c r="S22" i="24"/>
  <c r="Y22" i="24"/>
  <c r="Q22" i="24"/>
  <c r="W22" i="24" s="1"/>
  <c r="V22" i="24"/>
  <c r="O22" i="24"/>
  <c r="AC22" i="24"/>
  <c r="N22" i="24"/>
  <c r="U22" i="24"/>
  <c r="AJ23" i="24"/>
  <c r="AK22" i="24"/>
  <c r="AM21" i="24" s="1"/>
  <c r="AN18" i="23"/>
  <c r="AK20" i="23"/>
  <c r="AM19" i="23" s="1"/>
  <c r="AJ21" i="23"/>
  <c r="AE21" i="23"/>
  <c r="AF20" i="23"/>
  <c r="AL19" i="23"/>
  <c r="AG19" i="23"/>
  <c r="AH18" i="23"/>
  <c r="AI18" i="23" s="1"/>
  <c r="P21" i="23"/>
  <c r="X20" i="23"/>
  <c r="R20" i="23"/>
  <c r="Z20" i="23"/>
  <c r="S20" i="23"/>
  <c r="AC20" i="23"/>
  <c r="V20" i="23"/>
  <c r="O20" i="23"/>
  <c r="U20" i="23"/>
  <c r="AB20" i="23"/>
  <c r="Q20" i="23"/>
  <c r="W20" i="23" s="1"/>
  <c r="AA20" i="23"/>
  <c r="Y20" i="23"/>
  <c r="T20" i="23"/>
  <c r="N20" i="23"/>
  <c r="B505" i="6"/>
  <c r="A504" i="6"/>
  <c r="H13" i="12"/>
  <c r="G13" i="12"/>
  <c r="A246" i="6"/>
  <c r="F14" i="12"/>
  <c r="I14" i="12" s="1"/>
  <c r="D17" i="12"/>
  <c r="E17" i="12" s="1"/>
  <c r="A8" i="6"/>
  <c r="AE23" i="25" l="1"/>
  <c r="AF22" i="25"/>
  <c r="AB22" i="25"/>
  <c r="U22" i="25"/>
  <c r="O22" i="25"/>
  <c r="X22" i="25"/>
  <c r="R22" i="25"/>
  <c r="Q22" i="25"/>
  <c r="W22" i="25" s="1"/>
  <c r="AA22" i="25"/>
  <c r="N22" i="25"/>
  <c r="Y22" i="25"/>
  <c r="S22" i="25"/>
  <c r="V22" i="25"/>
  <c r="T22" i="25"/>
  <c r="AC22" i="25"/>
  <c r="AK23" i="25"/>
  <c r="AM22" i="25" s="1"/>
  <c r="AJ24" i="25"/>
  <c r="AL22" i="25"/>
  <c r="AG21" i="25"/>
  <c r="AH20" i="25"/>
  <c r="AI20" i="25" s="1"/>
  <c r="AN21" i="25"/>
  <c r="AH21" i="24"/>
  <c r="AG22" i="24"/>
  <c r="AI21" i="24"/>
  <c r="AN21" i="24"/>
  <c r="AJ24" i="24"/>
  <c r="AK23" i="24"/>
  <c r="AM22" i="24" s="1"/>
  <c r="AL22" i="24"/>
  <c r="AF23" i="24"/>
  <c r="AE24" i="24"/>
  <c r="AN19" i="23"/>
  <c r="AH19" i="23"/>
  <c r="AG20" i="23"/>
  <c r="AI19" i="23"/>
  <c r="AB21" i="23"/>
  <c r="V21" i="23"/>
  <c r="O21" i="23"/>
  <c r="P22" i="23"/>
  <c r="Z21" i="23"/>
  <c r="S21" i="23"/>
  <c r="Y21" i="23"/>
  <c r="U21" i="23"/>
  <c r="R21" i="23"/>
  <c r="AC21" i="23"/>
  <c r="Q21" i="23"/>
  <c r="W21" i="23" s="1"/>
  <c r="X21" i="23"/>
  <c r="T21" i="23"/>
  <c r="N21" i="23"/>
  <c r="AA21" i="23"/>
  <c r="AE22" i="23"/>
  <c r="AF21" i="23"/>
  <c r="AJ22" i="23"/>
  <c r="AK21" i="23"/>
  <c r="AM20" i="23" s="1"/>
  <c r="AL20" i="23"/>
  <c r="A505" i="6"/>
  <c r="B506" i="6"/>
  <c r="H14" i="12"/>
  <c r="G14" i="12"/>
  <c r="A247" i="6"/>
  <c r="D18" i="12"/>
  <c r="E18" i="12" s="1"/>
  <c r="F15" i="12"/>
  <c r="I15" i="12" s="1"/>
  <c r="A9" i="6"/>
  <c r="AL23" i="25" l="1"/>
  <c r="AJ25" i="25"/>
  <c r="AK24" i="25"/>
  <c r="AM23" i="25" s="1"/>
  <c r="AG22" i="25"/>
  <c r="AH21" i="25"/>
  <c r="AI21" i="25" s="1"/>
  <c r="AN22" i="25"/>
  <c r="AE24" i="25"/>
  <c r="AF23" i="25"/>
  <c r="AE25" i="24"/>
  <c r="AF24" i="24"/>
  <c r="AN22" i="24"/>
  <c r="AL23" i="24"/>
  <c r="AJ25" i="24"/>
  <c r="AK24" i="24"/>
  <c r="AM23" i="24" s="1"/>
  <c r="AG23" i="24"/>
  <c r="AH22" i="24"/>
  <c r="AI22" i="24" s="1"/>
  <c r="AL21" i="23"/>
  <c r="AA22" i="23"/>
  <c r="T22" i="23"/>
  <c r="N22" i="23"/>
  <c r="AB22" i="23"/>
  <c r="S22" i="23"/>
  <c r="V22" i="23"/>
  <c r="O22" i="23"/>
  <c r="R22" i="23"/>
  <c r="AC22" i="23"/>
  <c r="Y22" i="23"/>
  <c r="U22" i="23"/>
  <c r="Q22" i="23"/>
  <c r="W22" i="23" s="1"/>
  <c r="X22" i="23"/>
  <c r="AJ23" i="23"/>
  <c r="AK22" i="23"/>
  <c r="AM21" i="23" s="1"/>
  <c r="AH20" i="23"/>
  <c r="AI20" i="23" s="1"/>
  <c r="AG21" i="23"/>
  <c r="AF22" i="23"/>
  <c r="AE23" i="23"/>
  <c r="AN20" i="23"/>
  <c r="A506" i="6"/>
  <c r="B507" i="6"/>
  <c r="G15" i="12"/>
  <c r="H15" i="12"/>
  <c r="A248" i="6"/>
  <c r="D19" i="12"/>
  <c r="E19" i="12" s="1"/>
  <c r="F16" i="12"/>
  <c r="I16" i="12" s="1"/>
  <c r="A10" i="6"/>
  <c r="AG23" i="25" l="1"/>
  <c r="AH22" i="25"/>
  <c r="AK25" i="25"/>
  <c r="AM24" i="25" s="1"/>
  <c r="AJ26" i="25"/>
  <c r="AF24" i="25"/>
  <c r="AE25" i="25"/>
  <c r="AL24" i="25"/>
  <c r="AI22" i="25"/>
  <c r="AN23" i="25"/>
  <c r="AN23" i="24"/>
  <c r="AL24" i="24"/>
  <c r="AE26" i="24"/>
  <c r="AF25" i="24"/>
  <c r="AK25" i="24"/>
  <c r="AM24" i="24" s="1"/>
  <c r="AJ26" i="24"/>
  <c r="AH23" i="24"/>
  <c r="AI23" i="24" s="1"/>
  <c r="AG24" i="24"/>
  <c r="AE24" i="23"/>
  <c r="AF23" i="23"/>
  <c r="AJ24" i="23"/>
  <c r="AK23" i="23"/>
  <c r="AM22" i="23" s="1"/>
  <c r="AH21" i="23"/>
  <c r="AG22" i="23"/>
  <c r="AL22" i="23"/>
  <c r="AI21" i="23"/>
  <c r="AN21" i="23"/>
  <c r="B508" i="6"/>
  <c r="A507" i="6"/>
  <c r="G16" i="12"/>
  <c r="H16" i="12"/>
  <c r="A249" i="6"/>
  <c r="F17" i="12"/>
  <c r="I17" i="12" s="1"/>
  <c r="D20" i="12"/>
  <c r="E20" i="12" s="1"/>
  <c r="A11" i="6"/>
  <c r="AH23" i="25" l="1"/>
  <c r="AI23" i="25" s="1"/>
  <c r="AG24" i="25"/>
  <c r="AJ27" i="25"/>
  <c r="AK26" i="25"/>
  <c r="AM25" i="25" s="1"/>
  <c r="AL25" i="25"/>
  <c r="AN24" i="25"/>
  <c r="AE26" i="25"/>
  <c r="AF25" i="25"/>
  <c r="AG25" i="24"/>
  <c r="AH24" i="24"/>
  <c r="AI24" i="24" s="1"/>
  <c r="AF26" i="24"/>
  <c r="AE27" i="24"/>
  <c r="AL25" i="24"/>
  <c r="AN24" i="24"/>
  <c r="AJ27" i="24"/>
  <c r="AK26" i="24"/>
  <c r="AM25" i="24" s="1"/>
  <c r="AF24" i="23"/>
  <c r="AE25" i="23"/>
  <c r="AL23" i="23"/>
  <c r="AK24" i="23"/>
  <c r="AM23" i="23" s="1"/>
  <c r="AJ25" i="23"/>
  <c r="AN22" i="23"/>
  <c r="AH22" i="23"/>
  <c r="AI22" i="23" s="1"/>
  <c r="AG23" i="23"/>
  <c r="A508" i="6"/>
  <c r="B509" i="6"/>
  <c r="G17" i="12"/>
  <c r="H17" i="12"/>
  <c r="A250" i="6"/>
  <c r="D21" i="12"/>
  <c r="E21" i="12" s="1"/>
  <c r="F18" i="12"/>
  <c r="I18" i="12" s="1"/>
  <c r="A12" i="6"/>
  <c r="AL26" i="25" l="1"/>
  <c r="AG25" i="25"/>
  <c r="AH24" i="25"/>
  <c r="AJ28" i="25"/>
  <c r="AK27" i="25"/>
  <c r="AM26" i="25" s="1"/>
  <c r="AF26" i="25"/>
  <c r="AE27" i="25"/>
  <c r="AI24" i="25"/>
  <c r="AN25" i="25"/>
  <c r="AG26" i="24"/>
  <c r="AH25" i="24"/>
  <c r="AI25" i="24" s="1"/>
  <c r="AL26" i="24"/>
  <c r="AE28" i="24"/>
  <c r="AF27" i="24"/>
  <c r="AK27" i="24"/>
  <c r="AM26" i="24" s="1"/>
  <c r="AJ28" i="24"/>
  <c r="AN25" i="24"/>
  <c r="AN23" i="23"/>
  <c r="AF25" i="23"/>
  <c r="AE26" i="23"/>
  <c r="AJ26" i="23"/>
  <c r="AK25" i="23"/>
  <c r="AM24" i="23" s="1"/>
  <c r="AG24" i="23"/>
  <c r="AH23" i="23"/>
  <c r="AI23" i="23" s="1"/>
  <c r="AL24" i="23"/>
  <c r="B510" i="6"/>
  <c r="A509" i="6"/>
  <c r="G18" i="12"/>
  <c r="H18" i="12"/>
  <c r="A251" i="6"/>
  <c r="D22" i="12"/>
  <c r="E22" i="12" s="1"/>
  <c r="F19" i="12"/>
  <c r="I19" i="12" s="1"/>
  <c r="A13" i="6"/>
  <c r="AG26" i="25" l="1"/>
  <c r="AH25" i="25"/>
  <c r="AI25" i="25" s="1"/>
  <c r="AN26" i="25"/>
  <c r="AL27" i="25"/>
  <c r="AJ29" i="25"/>
  <c r="AK28" i="25"/>
  <c r="AM27" i="25" s="1"/>
  <c r="AF27" i="25"/>
  <c r="AE28" i="25"/>
  <c r="AG27" i="24"/>
  <c r="AH26" i="24"/>
  <c r="AE29" i="24"/>
  <c r="AF28" i="24"/>
  <c r="AN26" i="24"/>
  <c r="AK28" i="24"/>
  <c r="AM27" i="24" s="1"/>
  <c r="AJ29" i="24"/>
  <c r="AL27" i="24"/>
  <c r="AI26" i="24"/>
  <c r="AK26" i="23"/>
  <c r="AM25" i="23" s="1"/>
  <c r="AJ27" i="23"/>
  <c r="AL25" i="23"/>
  <c r="AN24" i="23"/>
  <c r="AF26" i="23"/>
  <c r="AE27" i="23"/>
  <c r="AG25" i="23"/>
  <c r="AH24" i="23"/>
  <c r="AI24" i="23" s="1"/>
  <c r="A510" i="6"/>
  <c r="B511" i="6"/>
  <c r="H19" i="12"/>
  <c r="G19" i="12"/>
  <c r="A252" i="6"/>
  <c r="F20" i="12"/>
  <c r="I20" i="12" s="1"/>
  <c r="F22" i="12"/>
  <c r="I22" i="12" s="1"/>
  <c r="A14" i="6"/>
  <c r="AK29" i="25" l="1"/>
  <c r="AM28" i="25" s="1"/>
  <c r="AJ30" i="25"/>
  <c r="AL28" i="25"/>
  <c r="AN27" i="25"/>
  <c r="AG27" i="25"/>
  <c r="AH26" i="25"/>
  <c r="AI26" i="25" s="1"/>
  <c r="AF28" i="25"/>
  <c r="AE29" i="25"/>
  <c r="AG28" i="24"/>
  <c r="AH27" i="24"/>
  <c r="AL28" i="24"/>
  <c r="AE30" i="24"/>
  <c r="AF29" i="24"/>
  <c r="AN27" i="24"/>
  <c r="AJ30" i="24"/>
  <c r="AK29" i="24"/>
  <c r="AM28" i="24" s="1"/>
  <c r="AI27" i="24"/>
  <c r="AG26" i="23"/>
  <c r="AH25" i="23"/>
  <c r="AI25" i="23" s="1"/>
  <c r="AK27" i="23"/>
  <c r="AM26" i="23" s="1"/>
  <c r="AJ28" i="23"/>
  <c r="AE28" i="23"/>
  <c r="AF27" i="23"/>
  <c r="AN25" i="23"/>
  <c r="AL26" i="23"/>
  <c r="A511" i="6"/>
  <c r="B512" i="6"/>
  <c r="H20" i="12"/>
  <c r="G20" i="12"/>
  <c r="G22" i="12"/>
  <c r="H22" i="12"/>
  <c r="A253" i="6"/>
  <c r="F21" i="12"/>
  <c r="I21" i="12" s="1"/>
  <c r="A15" i="6"/>
  <c r="AN28" i="25" l="1"/>
  <c r="AE30" i="25"/>
  <c r="AF29" i="25"/>
  <c r="AL29" i="25"/>
  <c r="AK30" i="25"/>
  <c r="AM29" i="25" s="1"/>
  <c r="AJ31" i="25"/>
  <c r="AH27" i="25"/>
  <c r="AI27" i="25" s="1"/>
  <c r="AG28" i="25"/>
  <c r="AN28" i="24"/>
  <c r="AJ31" i="24"/>
  <c r="AK30" i="24"/>
  <c r="AM29" i="24" s="1"/>
  <c r="AG29" i="24"/>
  <c r="AH28" i="24"/>
  <c r="AE31" i="24"/>
  <c r="AF30" i="24"/>
  <c r="AL29" i="24"/>
  <c r="AI28" i="24"/>
  <c r="AH26" i="23"/>
  <c r="AG27" i="23"/>
  <c r="AE29" i="23"/>
  <c r="AF28" i="23"/>
  <c r="AK28" i="23"/>
  <c r="AM27" i="23" s="1"/>
  <c r="AJ29" i="23"/>
  <c r="AI26" i="23"/>
  <c r="AL27" i="23"/>
  <c r="AN26" i="23"/>
  <c r="A512" i="6"/>
  <c r="B513" i="6"/>
  <c r="G21" i="12"/>
  <c r="H21" i="12"/>
  <c r="A254" i="6"/>
  <c r="A16" i="6"/>
  <c r="AL30" i="25" l="1"/>
  <c r="AN29" i="25"/>
  <c r="AG29" i="25"/>
  <c r="AH28" i="25"/>
  <c r="AI28" i="25" s="1"/>
  <c r="AF30" i="25"/>
  <c r="AE31" i="25"/>
  <c r="AJ32" i="25"/>
  <c r="AK31" i="25"/>
  <c r="AM30" i="25" s="1"/>
  <c r="AN29" i="24"/>
  <c r="AL30" i="24"/>
  <c r="AH29" i="24"/>
  <c r="AI29" i="24" s="1"/>
  <c r="AG30" i="24"/>
  <c r="AJ32" i="24"/>
  <c r="AK31" i="24"/>
  <c r="AM30" i="24" s="1"/>
  <c r="AE32" i="24"/>
  <c r="AF31" i="24"/>
  <c r="AG28" i="23"/>
  <c r="AH27" i="23"/>
  <c r="AI27" i="23" s="1"/>
  <c r="AN27" i="23"/>
  <c r="AF29" i="23"/>
  <c r="AE30" i="23"/>
  <c r="AK29" i="23"/>
  <c r="AM28" i="23" s="1"/>
  <c r="AJ30" i="23"/>
  <c r="AL28" i="23"/>
  <c r="A513" i="6"/>
  <c r="B514" i="6"/>
  <c r="A255" i="6"/>
  <c r="A17" i="6"/>
  <c r="AL31" i="25" l="1"/>
  <c r="AJ33" i="25"/>
  <c r="AK32" i="25"/>
  <c r="AM31" i="25" s="1"/>
  <c r="AH29" i="25"/>
  <c r="AI29" i="25" s="1"/>
  <c r="AG30" i="25"/>
  <c r="AF31" i="25"/>
  <c r="AE32" i="25"/>
  <c r="AN30" i="25"/>
  <c r="AE33" i="24"/>
  <c r="AF32" i="24"/>
  <c r="AK32" i="24"/>
  <c r="AM31" i="24" s="1"/>
  <c r="AJ33" i="24"/>
  <c r="AG31" i="24"/>
  <c r="AH30" i="24"/>
  <c r="AI30" i="24" s="1"/>
  <c r="AN30" i="24"/>
  <c r="AL31" i="24"/>
  <c r="AL29" i="23"/>
  <c r="AF30" i="23"/>
  <c r="AE31" i="23"/>
  <c r="AK30" i="23"/>
  <c r="AM29" i="23" s="1"/>
  <c r="AJ31" i="23"/>
  <c r="AH28" i="23"/>
  <c r="AI28" i="23" s="1"/>
  <c r="AG29" i="23"/>
  <c r="AN28" i="23"/>
  <c r="A514" i="6"/>
  <c r="B515" i="6"/>
  <c r="A256" i="6"/>
  <c r="A18" i="6"/>
  <c r="AN31" i="25" l="1"/>
  <c r="AL32" i="25"/>
  <c r="AE33" i="25"/>
  <c r="AF32" i="25"/>
  <c r="AK33" i="25"/>
  <c r="AM32" i="25" s="1"/>
  <c r="AJ34" i="25"/>
  <c r="AH30" i="25"/>
  <c r="AI30" i="25" s="1"/>
  <c r="AG31" i="25"/>
  <c r="AF33" i="24"/>
  <c r="AE34" i="24"/>
  <c r="AK33" i="24"/>
  <c r="AM32" i="24" s="1"/>
  <c r="AJ34" i="24"/>
  <c r="AH31" i="24"/>
  <c r="AI31" i="24" s="1"/>
  <c r="AG32" i="24"/>
  <c r="AN31" i="24"/>
  <c r="AL32" i="24"/>
  <c r="AN29" i="23"/>
  <c r="AL30" i="23"/>
  <c r="AE32" i="23"/>
  <c r="AF31" i="23"/>
  <c r="AK31" i="23"/>
  <c r="AM30" i="23" s="1"/>
  <c r="AJ32" i="23"/>
  <c r="AG30" i="23"/>
  <c r="AH29" i="23"/>
  <c r="AI29" i="23" s="1"/>
  <c r="B516" i="6"/>
  <c r="A515" i="6"/>
  <c r="A257" i="6"/>
  <c r="A19" i="6"/>
  <c r="AG32" i="25" l="1"/>
  <c r="AH31" i="25"/>
  <c r="AI31" i="25" s="1"/>
  <c r="AE34" i="25"/>
  <c r="AF33" i="25"/>
  <c r="AN32" i="25"/>
  <c r="AL33" i="25"/>
  <c r="AK34" i="25"/>
  <c r="AM33" i="25" s="1"/>
  <c r="AJ35" i="25"/>
  <c r="AN32" i="24"/>
  <c r="AL33" i="24"/>
  <c r="AF34" i="24"/>
  <c r="AE35" i="24"/>
  <c r="AK34" i="24"/>
  <c r="AM33" i="24" s="1"/>
  <c r="AJ35" i="24"/>
  <c r="AG33" i="24"/>
  <c r="AH32" i="24"/>
  <c r="AI32" i="24" s="1"/>
  <c r="AL31" i="23"/>
  <c r="AG31" i="23"/>
  <c r="AH30" i="23"/>
  <c r="AI30" i="23" s="1"/>
  <c r="AE33" i="23"/>
  <c r="AF32" i="23"/>
  <c r="AN30" i="23"/>
  <c r="AK32" i="23"/>
  <c r="AM31" i="23" s="1"/>
  <c r="AJ33" i="23"/>
  <c r="B517" i="6"/>
  <c r="A516" i="6"/>
  <c r="A258" i="6"/>
  <c r="A20" i="6"/>
  <c r="AH32" i="25" l="1"/>
  <c r="AI32" i="25" s="1"/>
  <c r="AG33" i="25"/>
  <c r="AN33" i="25"/>
  <c r="AK35" i="25"/>
  <c r="AM34" i="25" s="1"/>
  <c r="AJ36" i="25"/>
  <c r="AF34" i="25"/>
  <c r="AE35" i="25"/>
  <c r="AL34" i="25"/>
  <c r="AF35" i="24"/>
  <c r="AE36" i="24"/>
  <c r="AG34" i="24"/>
  <c r="AH33" i="24"/>
  <c r="AI33" i="24" s="1"/>
  <c r="AN33" i="24"/>
  <c r="AK35" i="24"/>
  <c r="AM34" i="24" s="1"/>
  <c r="AJ36" i="24"/>
  <c r="AL34" i="24"/>
  <c r="AN31" i="23"/>
  <c r="AG32" i="23"/>
  <c r="AH31" i="23"/>
  <c r="AI31" i="23" s="1"/>
  <c r="AE34" i="23"/>
  <c r="AF33" i="23"/>
  <c r="AL32" i="23"/>
  <c r="AJ34" i="23"/>
  <c r="AK33" i="23"/>
  <c r="AM32" i="23" s="1"/>
  <c r="A517" i="6"/>
  <c r="B518" i="6"/>
  <c r="A259" i="6"/>
  <c r="A21" i="6"/>
  <c r="AH33" i="25" l="1"/>
  <c r="AI33" i="25" s="1"/>
  <c r="AG34" i="25"/>
  <c r="AK36" i="25"/>
  <c r="AM35" i="25" s="1"/>
  <c r="AJ37" i="25"/>
  <c r="AL35" i="25"/>
  <c r="AN34" i="25"/>
  <c r="AF35" i="25"/>
  <c r="AE36" i="25"/>
  <c r="AH34" i="24"/>
  <c r="AG35" i="24"/>
  <c r="AI34" i="24"/>
  <c r="AE37" i="24"/>
  <c r="AF36" i="24"/>
  <c r="AN34" i="24"/>
  <c r="AL35" i="24"/>
  <c r="AJ37" i="24"/>
  <c r="AK36" i="24"/>
  <c r="AM35" i="24" s="1"/>
  <c r="AL33" i="23"/>
  <c r="AJ35" i="23"/>
  <c r="AK34" i="23"/>
  <c r="AM33" i="23" s="1"/>
  <c r="AN32" i="23"/>
  <c r="AG33" i="23"/>
  <c r="AH32" i="23"/>
  <c r="AI32" i="23" s="1"/>
  <c r="AE35" i="23"/>
  <c r="AF34" i="23"/>
  <c r="A518" i="6"/>
  <c r="B519" i="6"/>
  <c r="A260" i="6"/>
  <c r="A22" i="6"/>
  <c r="AN35" i="25" l="1"/>
  <c r="AJ38" i="25"/>
  <c r="AK37" i="25"/>
  <c r="AM36" i="25" s="1"/>
  <c r="AF36" i="25"/>
  <c r="AE37" i="25"/>
  <c r="AL36" i="25"/>
  <c r="AG35" i="25"/>
  <c r="AH34" i="25"/>
  <c r="AI34" i="25" s="1"/>
  <c r="AK37" i="24"/>
  <c r="AM36" i="24" s="1"/>
  <c r="AJ38" i="24"/>
  <c r="AL36" i="24"/>
  <c r="AE38" i="24"/>
  <c r="AF37" i="24"/>
  <c r="AN35" i="24"/>
  <c r="AH35" i="24"/>
  <c r="AG36" i="24"/>
  <c r="AI35" i="24"/>
  <c r="AN33" i="23"/>
  <c r="AL34" i="23"/>
  <c r="AH33" i="23"/>
  <c r="AI33" i="23" s="1"/>
  <c r="AG34" i="23"/>
  <c r="AE36" i="23"/>
  <c r="AF35" i="23"/>
  <c r="AJ36" i="23"/>
  <c r="AK35" i="23"/>
  <c r="AM34" i="23" s="1"/>
  <c r="B520" i="6"/>
  <c r="A519" i="6"/>
  <c r="A261" i="6"/>
  <c r="A23" i="6"/>
  <c r="AJ39" i="25" l="1"/>
  <c r="AK38" i="25"/>
  <c r="AM37" i="25" s="1"/>
  <c r="AN36" i="25"/>
  <c r="AF37" i="25"/>
  <c r="AE38" i="25"/>
  <c r="AG36" i="25"/>
  <c r="AH35" i="25"/>
  <c r="AI35" i="25" s="1"/>
  <c r="AL37" i="25"/>
  <c r="AG37" i="24"/>
  <c r="AH36" i="24"/>
  <c r="AI36" i="24" s="1"/>
  <c r="AE39" i="24"/>
  <c r="AF38" i="24"/>
  <c r="AN36" i="24"/>
  <c r="AL37" i="24"/>
  <c r="AK38" i="24"/>
  <c r="AM37" i="24" s="1"/>
  <c r="AJ39" i="24"/>
  <c r="AL35" i="23"/>
  <c r="AG35" i="23"/>
  <c r="AH34" i="23"/>
  <c r="AI34" i="23" s="1"/>
  <c r="AF36" i="23"/>
  <c r="AE37" i="23"/>
  <c r="AN34" i="23"/>
  <c r="AK36" i="23"/>
  <c r="AM35" i="23" s="1"/>
  <c r="AJ37" i="23"/>
  <c r="B521" i="6"/>
  <c r="A520" i="6"/>
  <c r="A262" i="6"/>
  <c r="A24" i="6"/>
  <c r="AK39" i="25" l="1"/>
  <c r="AM38" i="25" s="1"/>
  <c r="AJ40" i="25"/>
  <c r="AE39" i="25"/>
  <c r="AF38" i="25"/>
  <c r="AH36" i="25"/>
  <c r="AI36" i="25" s="1"/>
  <c r="AG37" i="25"/>
  <c r="AN37" i="25"/>
  <c r="AL38" i="25"/>
  <c r="AN37" i="24"/>
  <c r="AL38" i="24"/>
  <c r="AG38" i="24"/>
  <c r="AH37" i="24"/>
  <c r="AJ40" i="24"/>
  <c r="AK39" i="24"/>
  <c r="AM38" i="24" s="1"/>
  <c r="AF39" i="24"/>
  <c r="AE40" i="24"/>
  <c r="AI37" i="24"/>
  <c r="AN35" i="23"/>
  <c r="AF37" i="23"/>
  <c r="AE38" i="23"/>
  <c r="AJ38" i="23"/>
  <c r="AK37" i="23"/>
  <c r="AM36" i="23" s="1"/>
  <c r="AH35" i="23"/>
  <c r="AI35" i="23" s="1"/>
  <c r="AG36" i="23"/>
  <c r="AL36" i="23"/>
  <c r="B522" i="6"/>
  <c r="A521" i="6"/>
  <c r="A263" i="6"/>
  <c r="A25" i="6"/>
  <c r="AH37" i="25" l="1"/>
  <c r="AI37" i="25" s="1"/>
  <c r="AG38" i="25"/>
  <c r="AK40" i="25"/>
  <c r="AM39" i="25" s="1"/>
  <c r="AJ41" i="25"/>
  <c r="AE40" i="25"/>
  <c r="AF39" i="25"/>
  <c r="AN38" i="25"/>
  <c r="AL39" i="25"/>
  <c r="AL39" i="24"/>
  <c r="AF40" i="24"/>
  <c r="AE41" i="24"/>
  <c r="AG39" i="24"/>
  <c r="AH38" i="24"/>
  <c r="AI38" i="24" s="1"/>
  <c r="AJ41" i="24"/>
  <c r="AK40" i="24"/>
  <c r="AM39" i="24" s="1"/>
  <c r="AN38" i="24"/>
  <c r="AJ39" i="23"/>
  <c r="AK38" i="23"/>
  <c r="AM37" i="23" s="1"/>
  <c r="AL37" i="23"/>
  <c r="AN36" i="23"/>
  <c r="AE39" i="23"/>
  <c r="AF38" i="23"/>
  <c r="AG37" i="23"/>
  <c r="AH36" i="23"/>
  <c r="AI36" i="23" s="1"/>
  <c r="B523" i="6"/>
  <c r="A522" i="6"/>
  <c r="A264" i="6"/>
  <c r="A26" i="6"/>
  <c r="AF40" i="25" l="1"/>
  <c r="AE41" i="25"/>
  <c r="AL40" i="25"/>
  <c r="AJ42" i="25"/>
  <c r="AK41" i="25"/>
  <c r="AM40" i="25" s="1"/>
  <c r="AN39" i="25"/>
  <c r="AH38" i="25"/>
  <c r="AI38" i="25" s="1"/>
  <c r="AG39" i="25"/>
  <c r="AF41" i="24"/>
  <c r="AE42" i="24"/>
  <c r="AJ42" i="24"/>
  <c r="AK41" i="24"/>
  <c r="AM40" i="24" s="1"/>
  <c r="AG40" i="24"/>
  <c r="AH39" i="24"/>
  <c r="AI39" i="24" s="1"/>
  <c r="AL40" i="24"/>
  <c r="AN39" i="24"/>
  <c r="AL38" i="23"/>
  <c r="AG38" i="23"/>
  <c r="AH37" i="23"/>
  <c r="AI37" i="23" s="1"/>
  <c r="AJ40" i="23"/>
  <c r="AK39" i="23"/>
  <c r="AM38" i="23" s="1"/>
  <c r="AF39" i="23"/>
  <c r="AE40" i="23"/>
  <c r="AN37" i="23"/>
  <c r="B524" i="6"/>
  <c r="A523" i="6"/>
  <c r="A265" i="6"/>
  <c r="A27" i="6"/>
  <c r="AL41" i="25" l="1"/>
  <c r="AN40" i="25"/>
  <c r="AJ43" i="25"/>
  <c r="AK42" i="25"/>
  <c r="AM41" i="25" s="1"/>
  <c r="AF41" i="25"/>
  <c r="AE42" i="25"/>
  <c r="AH39" i="25"/>
  <c r="AI39" i="25" s="1"/>
  <c r="AG40" i="25"/>
  <c r="AL41" i="24"/>
  <c r="AJ43" i="24"/>
  <c r="AK42" i="24"/>
  <c r="AM41" i="24" s="1"/>
  <c r="AN40" i="24"/>
  <c r="AF42" i="24"/>
  <c r="AE43" i="24"/>
  <c r="AG41" i="24"/>
  <c r="AH40" i="24"/>
  <c r="AI40" i="24"/>
  <c r="AE41" i="23"/>
  <c r="AF40" i="23"/>
  <c r="AG39" i="23"/>
  <c r="AH38" i="23"/>
  <c r="AI38" i="23" s="1"/>
  <c r="AN38" i="23"/>
  <c r="AL39" i="23"/>
  <c r="AJ41" i="23"/>
  <c r="AK40" i="23"/>
  <c r="AM39" i="23" s="1"/>
  <c r="A524" i="6"/>
  <c r="B525" i="6"/>
  <c r="A266" i="6"/>
  <c r="A28" i="6"/>
  <c r="AL42" i="25" l="1"/>
  <c r="AK43" i="25"/>
  <c r="AM42" i="25" s="1"/>
  <c r="AJ44" i="25"/>
  <c r="AE43" i="25"/>
  <c r="AF42" i="25"/>
  <c r="AN41" i="25"/>
  <c r="AG41" i="25"/>
  <c r="AH40" i="25"/>
  <c r="AI40" i="25" s="1"/>
  <c r="AH41" i="24"/>
  <c r="AI41" i="24" s="1"/>
  <c r="AG42" i="24"/>
  <c r="AE44" i="24"/>
  <c r="AF43" i="24"/>
  <c r="AL42" i="24"/>
  <c r="AK43" i="24"/>
  <c r="AM42" i="24" s="1"/>
  <c r="AJ44" i="24"/>
  <c r="AN41" i="24"/>
  <c r="AK41" i="23"/>
  <c r="AM40" i="23" s="1"/>
  <c r="AJ42" i="23"/>
  <c r="AE42" i="23"/>
  <c r="AF41" i="23"/>
  <c r="AN39" i="23"/>
  <c r="AL40" i="23"/>
  <c r="AH39" i="23"/>
  <c r="AI39" i="23" s="1"/>
  <c r="AG40" i="23"/>
  <c r="A525" i="6"/>
  <c r="B526" i="6"/>
  <c r="A267" i="6"/>
  <c r="A29" i="6"/>
  <c r="AG42" i="25" l="1"/>
  <c r="AH41" i="25"/>
  <c r="AI41" i="25" s="1"/>
  <c r="AN42" i="25"/>
  <c r="AF43" i="25"/>
  <c r="AE44" i="25"/>
  <c r="AJ45" i="25"/>
  <c r="AK44" i="25"/>
  <c r="AM43" i="25" s="1"/>
  <c r="AL43" i="25"/>
  <c r="AL43" i="24"/>
  <c r="AN42" i="24"/>
  <c r="AH42" i="24"/>
  <c r="AI42" i="24" s="1"/>
  <c r="AG43" i="24"/>
  <c r="AK44" i="24"/>
  <c r="AM43" i="24" s="1"/>
  <c r="AJ45" i="24"/>
  <c r="AF44" i="24"/>
  <c r="AE45" i="24"/>
  <c r="AE43" i="23"/>
  <c r="AF42" i="23"/>
  <c r="AL41" i="23"/>
  <c r="AN40" i="23"/>
  <c r="AK42" i="23"/>
  <c r="AM41" i="23" s="1"/>
  <c r="AJ43" i="23"/>
  <c r="AH40" i="23"/>
  <c r="AI40" i="23" s="1"/>
  <c r="AG41" i="23"/>
  <c r="A526" i="6"/>
  <c r="B527" i="6"/>
  <c r="A268" i="6"/>
  <c r="A30" i="6"/>
  <c r="AL44" i="25" l="1"/>
  <c r="AH42" i="25"/>
  <c r="AI42" i="25" s="1"/>
  <c r="AG43" i="25"/>
  <c r="AK45" i="25"/>
  <c r="AM44" i="25" s="1"/>
  <c r="AJ46" i="25"/>
  <c r="AF44" i="25"/>
  <c r="AE45" i="25"/>
  <c r="AN43" i="25"/>
  <c r="AF45" i="24"/>
  <c r="AE46" i="24"/>
  <c r="AH43" i="24"/>
  <c r="AI43" i="24" s="1"/>
  <c r="AG44" i="24"/>
  <c r="AK45" i="24"/>
  <c r="AM44" i="24" s="1"/>
  <c r="AJ46" i="24"/>
  <c r="AN43" i="24"/>
  <c r="AL44" i="24"/>
  <c r="AN41" i="23"/>
  <c r="AG42" i="23"/>
  <c r="AH41" i="23"/>
  <c r="AI41" i="23" s="1"/>
  <c r="AJ44" i="23"/>
  <c r="AK43" i="23"/>
  <c r="AM42" i="23" s="1"/>
  <c r="AF43" i="23"/>
  <c r="AE44" i="23"/>
  <c r="AL42" i="23"/>
  <c r="B528" i="6"/>
  <c r="A527" i="6"/>
  <c r="A269" i="6"/>
  <c r="A31" i="6"/>
  <c r="AE46" i="25" l="1"/>
  <c r="AF45" i="25"/>
  <c r="AG44" i="25"/>
  <c r="AH43" i="25"/>
  <c r="AI43" i="25" s="1"/>
  <c r="AN44" i="25"/>
  <c r="AJ47" i="25"/>
  <c r="AK46" i="25"/>
  <c r="AM45" i="25" s="1"/>
  <c r="AL45" i="25"/>
  <c r="AL45" i="24"/>
  <c r="AN44" i="24"/>
  <c r="AE47" i="24"/>
  <c r="AF46" i="24"/>
  <c r="AJ47" i="24"/>
  <c r="AK46" i="24"/>
  <c r="AM45" i="24" s="1"/>
  <c r="AH44" i="24"/>
  <c r="AI44" i="24" s="1"/>
  <c r="AG45" i="24"/>
  <c r="AJ45" i="23"/>
  <c r="AK44" i="23"/>
  <c r="AM43" i="23" s="1"/>
  <c r="AN42" i="23"/>
  <c r="AE45" i="23"/>
  <c r="AF44" i="23"/>
  <c r="AG43" i="23"/>
  <c r="AH42" i="23"/>
  <c r="AL43" i="23"/>
  <c r="AI42" i="23"/>
  <c r="A528" i="6"/>
  <c r="B529" i="6"/>
  <c r="A270" i="6"/>
  <c r="A32" i="6"/>
  <c r="AJ48" i="25" l="1"/>
  <c r="AK47" i="25"/>
  <c r="AM46" i="25" s="1"/>
  <c r="AN45" i="25"/>
  <c r="AG45" i="25"/>
  <c r="AH44" i="25"/>
  <c r="AI44" i="25" s="1"/>
  <c r="AL46" i="25"/>
  <c r="AE47" i="25"/>
  <c r="AF46" i="25"/>
  <c r="AN45" i="24"/>
  <c r="AL46" i="24"/>
  <c r="AJ48" i="24"/>
  <c r="AK47" i="24"/>
  <c r="AM46" i="24" s="1"/>
  <c r="AG46" i="24"/>
  <c r="AH45" i="24"/>
  <c r="AI45" i="24" s="1"/>
  <c r="AE48" i="24"/>
  <c r="AF47" i="24"/>
  <c r="AI43" i="23"/>
  <c r="AJ46" i="23"/>
  <c r="AK45" i="23"/>
  <c r="AM44" i="23" s="1"/>
  <c r="AG44" i="23"/>
  <c r="AH43" i="23"/>
  <c r="AN43" i="23"/>
  <c r="AF45" i="23"/>
  <c r="AE46" i="23"/>
  <c r="AL44" i="23"/>
  <c r="A529" i="6"/>
  <c r="B530" i="6"/>
  <c r="A271" i="6"/>
  <c r="A33" i="6"/>
  <c r="AG46" i="25" l="1"/>
  <c r="AH45" i="25"/>
  <c r="AI45" i="25" s="1"/>
  <c r="AF47" i="25"/>
  <c r="AE48" i="25"/>
  <c r="AL47" i="25"/>
  <c r="AJ49" i="25"/>
  <c r="AK48" i="25"/>
  <c r="AM47" i="25" s="1"/>
  <c r="AN46" i="25"/>
  <c r="AH46" i="24"/>
  <c r="AI46" i="24" s="1"/>
  <c r="AG47" i="24"/>
  <c r="AL47" i="24"/>
  <c r="AE49" i="24"/>
  <c r="AF48" i="24"/>
  <c r="AK48" i="24"/>
  <c r="AM47" i="24" s="1"/>
  <c r="AJ49" i="24"/>
  <c r="AN46" i="24"/>
  <c r="AN44" i="23"/>
  <c r="AE47" i="23"/>
  <c r="AF46" i="23"/>
  <c r="AK46" i="23"/>
  <c r="AM45" i="23" s="1"/>
  <c r="AJ47" i="23"/>
  <c r="AG45" i="23"/>
  <c r="AH44" i="23"/>
  <c r="AI44" i="23" s="1"/>
  <c r="AL45" i="23"/>
  <c r="A530" i="6"/>
  <c r="B531" i="6"/>
  <c r="A272" i="6"/>
  <c r="A34" i="6"/>
  <c r="AN47" i="25" l="1"/>
  <c r="AJ50" i="25"/>
  <c r="AK49" i="25"/>
  <c r="AM48" i="25" s="1"/>
  <c r="AL48" i="25"/>
  <c r="AF48" i="25"/>
  <c r="AE49" i="25"/>
  <c r="AH46" i="25"/>
  <c r="AI46" i="25" s="1"/>
  <c r="AG47" i="25"/>
  <c r="AL48" i="24"/>
  <c r="AG48" i="24"/>
  <c r="AH47" i="24"/>
  <c r="AI47" i="24" s="1"/>
  <c r="AE50" i="24"/>
  <c r="AF49" i="24"/>
  <c r="AN47" i="24"/>
  <c r="AK49" i="24"/>
  <c r="AM48" i="24" s="1"/>
  <c r="AJ50" i="24"/>
  <c r="AL46" i="23"/>
  <c r="AK47" i="23"/>
  <c r="AM46" i="23" s="1"/>
  <c r="AJ48" i="23"/>
  <c r="AH45" i="23"/>
  <c r="AI45" i="23" s="1"/>
  <c r="AG46" i="23"/>
  <c r="AF47" i="23"/>
  <c r="AE48" i="23"/>
  <c r="AN45" i="23"/>
  <c r="A531" i="6"/>
  <c r="B532" i="6"/>
  <c r="A273" i="6"/>
  <c r="A35" i="6"/>
  <c r="AK50" i="25" l="1"/>
  <c r="AM49" i="25" s="1"/>
  <c r="AJ51" i="25"/>
  <c r="AE50" i="25"/>
  <c r="AF49" i="25"/>
  <c r="AG48" i="25"/>
  <c r="AH47" i="25"/>
  <c r="AI47" i="25" s="1"/>
  <c r="AN48" i="25"/>
  <c r="AL49" i="25"/>
  <c r="AG49" i="24"/>
  <c r="AH48" i="24"/>
  <c r="AI48" i="24" s="1"/>
  <c r="AE51" i="24"/>
  <c r="AF50" i="24"/>
  <c r="AL49" i="24"/>
  <c r="AK50" i="24"/>
  <c r="AM49" i="24" s="1"/>
  <c r="AJ51" i="24"/>
  <c r="AN48" i="24"/>
  <c r="AL47" i="23"/>
  <c r="AJ49" i="23"/>
  <c r="AK48" i="23"/>
  <c r="AM47" i="23" s="1"/>
  <c r="AE49" i="23"/>
  <c r="AF48" i="23"/>
  <c r="AH46" i="23"/>
  <c r="AI46" i="23" s="1"/>
  <c r="AG47" i="23"/>
  <c r="AN46" i="23"/>
  <c r="A532" i="6"/>
  <c r="B533" i="6"/>
  <c r="A274" i="6"/>
  <c r="A36" i="6"/>
  <c r="AL50" i="25" l="1"/>
  <c r="AG49" i="25"/>
  <c r="AH48" i="25"/>
  <c r="AI48" i="25" s="1"/>
  <c r="AN49" i="25"/>
  <c r="AF50" i="25"/>
  <c r="AE51" i="25"/>
  <c r="AK51" i="25"/>
  <c r="AM50" i="25" s="1"/>
  <c r="AJ52" i="25"/>
  <c r="AN49" i="24"/>
  <c r="AH49" i="24"/>
  <c r="AG50" i="24"/>
  <c r="AK51" i="24"/>
  <c r="AM50" i="24" s="1"/>
  <c r="AJ52" i="24"/>
  <c r="AF51" i="24"/>
  <c r="AE52" i="24"/>
  <c r="AI49" i="24"/>
  <c r="AL50" i="24"/>
  <c r="AJ50" i="23"/>
  <c r="AK49" i="23"/>
  <c r="AM48" i="23" s="1"/>
  <c r="AN47" i="23"/>
  <c r="AG48" i="23"/>
  <c r="AH47" i="23"/>
  <c r="AI47" i="23" s="1"/>
  <c r="AE50" i="23"/>
  <c r="AF49" i="23"/>
  <c r="AL48" i="23"/>
  <c r="A533" i="6"/>
  <c r="B534" i="6"/>
  <c r="A275" i="6"/>
  <c r="A37" i="6"/>
  <c r="AH49" i="25" l="1"/>
  <c r="AI49" i="25" s="1"/>
  <c r="AG50" i="25"/>
  <c r="AL51" i="25"/>
  <c r="AN50" i="25"/>
  <c r="AF51" i="25"/>
  <c r="AE52" i="25"/>
  <c r="AJ53" i="25"/>
  <c r="AK52" i="25"/>
  <c r="AM51" i="25" s="1"/>
  <c r="AL51" i="24"/>
  <c r="AJ53" i="24"/>
  <c r="AK52" i="24"/>
  <c r="AM51" i="24" s="1"/>
  <c r="AI50" i="24"/>
  <c r="AF52" i="24"/>
  <c r="AE53" i="24"/>
  <c r="AN50" i="24"/>
  <c r="AH50" i="24"/>
  <c r="AG51" i="24"/>
  <c r="AN48" i="23"/>
  <c r="AG49" i="23"/>
  <c r="AH48" i="23"/>
  <c r="AI48" i="23" s="1"/>
  <c r="AL49" i="23"/>
  <c r="AF50" i="23"/>
  <c r="AE51" i="23"/>
  <c r="AK50" i="23"/>
  <c r="AM49" i="23" s="1"/>
  <c r="AJ51" i="23"/>
  <c r="A534" i="6"/>
  <c r="B535" i="6"/>
  <c r="A276" i="6"/>
  <c r="A38" i="6"/>
  <c r="AF52" i="25" l="1"/>
  <c r="AE53" i="25"/>
  <c r="AG51" i="25"/>
  <c r="AH50" i="25"/>
  <c r="AI50" i="25" s="1"/>
  <c r="AN51" i="25"/>
  <c r="AL52" i="25"/>
  <c r="AK53" i="25"/>
  <c r="AM52" i="25" s="1"/>
  <c r="AJ54" i="25"/>
  <c r="AG52" i="24"/>
  <c r="AH51" i="24"/>
  <c r="AI51" i="24" s="1"/>
  <c r="AL52" i="24"/>
  <c r="AK53" i="24"/>
  <c r="AM52" i="24" s="1"/>
  <c r="AJ54" i="24"/>
  <c r="AE54" i="24"/>
  <c r="AF53" i="24"/>
  <c r="AN51" i="24"/>
  <c r="AN49" i="23"/>
  <c r="AJ52" i="23"/>
  <c r="AK51" i="23"/>
  <c r="AM50" i="23" s="1"/>
  <c r="AL50" i="23"/>
  <c r="AE52" i="23"/>
  <c r="AF51" i="23"/>
  <c r="AG50" i="23"/>
  <c r="AH49" i="23"/>
  <c r="AI49" i="23" s="1"/>
  <c r="B536" i="6"/>
  <c r="A535" i="6"/>
  <c r="A277" i="6"/>
  <c r="A39" i="6"/>
  <c r="AH51" i="25" l="1"/>
  <c r="AI51" i="25" s="1"/>
  <c r="AG52" i="25"/>
  <c r="AN52" i="25"/>
  <c r="AL53" i="25"/>
  <c r="AJ55" i="25"/>
  <c r="AK54" i="25"/>
  <c r="AM53" i="25" s="1"/>
  <c r="AE54" i="25"/>
  <c r="AF53" i="25"/>
  <c r="AN52" i="24"/>
  <c r="AG53" i="24"/>
  <c r="AH52" i="24"/>
  <c r="AE55" i="24"/>
  <c r="AF54" i="24"/>
  <c r="AL53" i="24"/>
  <c r="AK54" i="24"/>
  <c r="AM53" i="24" s="1"/>
  <c r="AJ55" i="24"/>
  <c r="AI52" i="24"/>
  <c r="AG51" i="23"/>
  <c r="AH50" i="23"/>
  <c r="AI50" i="23" s="1"/>
  <c r="AE53" i="23"/>
  <c r="AF52" i="23"/>
  <c r="AN50" i="23"/>
  <c r="AJ53" i="23"/>
  <c r="AK52" i="23"/>
  <c r="AM51" i="23" s="1"/>
  <c r="AL51" i="23"/>
  <c r="A536" i="6"/>
  <c r="B537" i="6"/>
  <c r="A278" i="6"/>
  <c r="A40" i="6"/>
  <c r="AL54" i="25" l="1"/>
  <c r="AF54" i="25"/>
  <c r="AE55" i="25"/>
  <c r="AJ56" i="25"/>
  <c r="AK55" i="25"/>
  <c r="AM54" i="25" s="1"/>
  <c r="AN53" i="25"/>
  <c r="AH52" i="25"/>
  <c r="AI52" i="25" s="1"/>
  <c r="AG53" i="25"/>
  <c r="AG54" i="24"/>
  <c r="AH53" i="24"/>
  <c r="AE56" i="24"/>
  <c r="AF55" i="24"/>
  <c r="AJ56" i="24"/>
  <c r="AK55" i="24"/>
  <c r="AM54" i="24" s="1"/>
  <c r="AL54" i="24"/>
  <c r="AN53" i="24"/>
  <c r="AI53" i="24"/>
  <c r="AK53" i="23"/>
  <c r="AM52" i="23" s="1"/>
  <c r="AJ54" i="23"/>
  <c r="AN51" i="23"/>
  <c r="AG52" i="23"/>
  <c r="AH51" i="23"/>
  <c r="AI51" i="23" s="1"/>
  <c r="AE54" i="23"/>
  <c r="AF53" i="23"/>
  <c r="AL52" i="23"/>
  <c r="B538" i="6"/>
  <c r="A537" i="6"/>
  <c r="A279" i="6"/>
  <c r="A41" i="6"/>
  <c r="AN54" i="25" l="1"/>
  <c r="AL55" i="25"/>
  <c r="AK56" i="25"/>
  <c r="AM55" i="25" s="1"/>
  <c r="AJ57" i="25"/>
  <c r="AE56" i="25"/>
  <c r="AF55" i="25"/>
  <c r="AG54" i="25"/>
  <c r="AH53" i="25"/>
  <c r="AI53" i="25" s="1"/>
  <c r="AL55" i="24"/>
  <c r="AJ57" i="24"/>
  <c r="AK56" i="24"/>
  <c r="AM55" i="24" s="1"/>
  <c r="AG55" i="24"/>
  <c r="AH54" i="24"/>
  <c r="AI54" i="24" s="1"/>
  <c r="AE57" i="24"/>
  <c r="AF56" i="24"/>
  <c r="AN54" i="24"/>
  <c r="AE55" i="23"/>
  <c r="AF54" i="23"/>
  <c r="AN52" i="23"/>
  <c r="AL53" i="23"/>
  <c r="AG53" i="23"/>
  <c r="AH52" i="23"/>
  <c r="AI52" i="23" s="1"/>
  <c r="AJ55" i="23"/>
  <c r="AK54" i="23"/>
  <c r="AM53" i="23" s="1"/>
  <c r="A538" i="6"/>
  <c r="B539" i="6"/>
  <c r="A280" i="6"/>
  <c r="A42" i="6"/>
  <c r="AL56" i="25" l="1"/>
  <c r="AH54" i="25"/>
  <c r="AI54" i="25" s="1"/>
  <c r="AG55" i="25"/>
  <c r="AN55" i="25"/>
  <c r="AE57" i="25"/>
  <c r="AF56" i="25"/>
  <c r="AJ58" i="25"/>
  <c r="AK57" i="25"/>
  <c r="AM56" i="25" s="1"/>
  <c r="AG56" i="24"/>
  <c r="AH55" i="24"/>
  <c r="AI55" i="24" s="1"/>
  <c r="AK57" i="24"/>
  <c r="AM56" i="24" s="1"/>
  <c r="AJ58" i="24"/>
  <c r="AL56" i="24"/>
  <c r="AF57" i="24"/>
  <c r="AE58" i="24"/>
  <c r="AN55" i="24"/>
  <c r="AL54" i="23"/>
  <c r="AE56" i="23"/>
  <c r="AF55" i="23"/>
  <c r="AN53" i="23"/>
  <c r="AJ56" i="23"/>
  <c r="AK55" i="23"/>
  <c r="AM54" i="23" s="1"/>
  <c r="AG54" i="23"/>
  <c r="AH53" i="23"/>
  <c r="AI53" i="23" s="1"/>
  <c r="A539" i="6"/>
  <c r="B540" i="6"/>
  <c r="A281" i="6"/>
  <c r="A43" i="6"/>
  <c r="AN56" i="25" l="1"/>
  <c r="AH55" i="25"/>
  <c r="AI55" i="25" s="1"/>
  <c r="AG56" i="25"/>
  <c r="AF57" i="25"/>
  <c r="AE58" i="25"/>
  <c r="AJ59" i="25"/>
  <c r="AK58" i="25"/>
  <c r="AM57" i="25" s="1"/>
  <c r="AL57" i="25"/>
  <c r="AE59" i="24"/>
  <c r="AF58" i="24"/>
  <c r="AG57" i="24"/>
  <c r="AH56" i="24"/>
  <c r="AI56" i="24" s="1"/>
  <c r="AL57" i="24"/>
  <c r="AJ59" i="24"/>
  <c r="AK58" i="24"/>
  <c r="AM57" i="24" s="1"/>
  <c r="AN56" i="24"/>
  <c r="AH54" i="23"/>
  <c r="AG55" i="23"/>
  <c r="AF56" i="23"/>
  <c r="AE57" i="23"/>
  <c r="AK56" i="23"/>
  <c r="AM55" i="23" s="1"/>
  <c r="AJ57" i="23"/>
  <c r="AL55" i="23"/>
  <c r="AI54" i="23"/>
  <c r="AN54" i="23"/>
  <c r="B541" i="6"/>
  <c r="A540" i="6"/>
  <c r="A282" i="6"/>
  <c r="A44" i="6"/>
  <c r="AJ60" i="25" l="1"/>
  <c r="AK59" i="25"/>
  <c r="AM58" i="25" s="1"/>
  <c r="AF58" i="25"/>
  <c r="AE59" i="25"/>
  <c r="AN57" i="25"/>
  <c r="AG57" i="25"/>
  <c r="AH56" i="25"/>
  <c r="AI56" i="25" s="1"/>
  <c r="AL58" i="25"/>
  <c r="AE60" i="24"/>
  <c r="AF59" i="24"/>
  <c r="AJ60" i="24"/>
  <c r="AK59" i="24"/>
  <c r="AM58" i="24" s="1"/>
  <c r="AN57" i="24"/>
  <c r="AL58" i="24"/>
  <c r="AG58" i="24"/>
  <c r="AH57" i="24"/>
  <c r="AI57" i="24" s="1"/>
  <c r="AJ58" i="23"/>
  <c r="AK57" i="23"/>
  <c r="AM56" i="23" s="1"/>
  <c r="AF57" i="23"/>
  <c r="AE58" i="23"/>
  <c r="AH55" i="23"/>
  <c r="AG56" i="23"/>
  <c r="AN55" i="23"/>
  <c r="AI55" i="23"/>
  <c r="AL56" i="23"/>
  <c r="B542" i="6"/>
  <c r="A541" i="6"/>
  <c r="A283" i="6"/>
  <c r="A45" i="6"/>
  <c r="AH57" i="25" l="1"/>
  <c r="AI57" i="25" s="1"/>
  <c r="AG58" i="25"/>
  <c r="AN58" i="25"/>
  <c r="AL59" i="25"/>
  <c r="AE60" i="25"/>
  <c r="AF59" i="25"/>
  <c r="AJ61" i="25"/>
  <c r="AK60" i="25"/>
  <c r="AM59" i="25" s="1"/>
  <c r="AK60" i="24"/>
  <c r="AM59" i="24" s="1"/>
  <c r="AJ61" i="24"/>
  <c r="AI58" i="24"/>
  <c r="AL59" i="24"/>
  <c r="AN58" i="24"/>
  <c r="AH58" i="24"/>
  <c r="AG59" i="24"/>
  <c r="AF60" i="24"/>
  <c r="AE61" i="24"/>
  <c r="AG57" i="23"/>
  <c r="AH56" i="23"/>
  <c r="AN56" i="23"/>
  <c r="AI56" i="23"/>
  <c r="AL57" i="23"/>
  <c r="AE59" i="23"/>
  <c r="AF58" i="23"/>
  <c r="AK58" i="23"/>
  <c r="AM57" i="23" s="1"/>
  <c r="AJ59" i="23"/>
  <c r="A542" i="6"/>
  <c r="B543" i="6"/>
  <c r="A284" i="6"/>
  <c r="A46" i="6"/>
  <c r="AH58" i="25" l="1"/>
  <c r="AI58" i="25" s="1"/>
  <c r="AG59" i="25"/>
  <c r="AL60" i="25"/>
  <c r="AF60" i="25"/>
  <c r="AE61" i="25"/>
  <c r="AN59" i="25"/>
  <c r="AJ62" i="25"/>
  <c r="AK61" i="25"/>
  <c r="AM60" i="25" s="1"/>
  <c r="AN59" i="24"/>
  <c r="AF61" i="24"/>
  <c r="AE62" i="24"/>
  <c r="AG60" i="24"/>
  <c r="AH59" i="24"/>
  <c r="AI59" i="24" s="1"/>
  <c r="AL60" i="24"/>
  <c r="AK61" i="24"/>
  <c r="AM60" i="24" s="1"/>
  <c r="AJ62" i="24"/>
  <c r="AN57" i="23"/>
  <c r="AE60" i="23"/>
  <c r="AF59" i="23"/>
  <c r="AL58" i="23"/>
  <c r="AK59" i="23"/>
  <c r="AM58" i="23" s="1"/>
  <c r="AJ60" i="23"/>
  <c r="AG58" i="23"/>
  <c r="AH57" i="23"/>
  <c r="AI57" i="23" s="1"/>
  <c r="B544" i="6"/>
  <c r="A543" i="6"/>
  <c r="A285" i="6"/>
  <c r="A47" i="6"/>
  <c r="AJ63" i="25" l="1"/>
  <c r="AK62" i="25"/>
  <c r="AM61" i="25" s="1"/>
  <c r="AE62" i="25"/>
  <c r="AF61" i="25"/>
  <c r="AH59" i="25"/>
  <c r="AI59" i="25" s="1"/>
  <c r="AG60" i="25"/>
  <c r="AN60" i="25"/>
  <c r="AL61" i="25"/>
  <c r="AE63" i="24"/>
  <c r="AF62" i="24"/>
  <c r="AN60" i="24"/>
  <c r="AL61" i="24"/>
  <c r="AK62" i="24"/>
  <c r="AM61" i="24" s="1"/>
  <c r="AJ63" i="24"/>
  <c r="AG61" i="24"/>
  <c r="AH60" i="24"/>
  <c r="AI60" i="24" s="1"/>
  <c r="AN58" i="23"/>
  <c r="AG59" i="23"/>
  <c r="AH58" i="23"/>
  <c r="AI58" i="23"/>
  <c r="AE61" i="23"/>
  <c r="AF60" i="23"/>
  <c r="AL59" i="23"/>
  <c r="AJ61" i="23"/>
  <c r="AK60" i="23"/>
  <c r="AM59" i="23" s="1"/>
  <c r="A544" i="6"/>
  <c r="B545" i="6"/>
  <c r="A286" i="6"/>
  <c r="A48" i="6"/>
  <c r="AK63" i="25" l="1"/>
  <c r="AM62" i="25" s="1"/>
  <c r="AJ64" i="25"/>
  <c r="AG61" i="25"/>
  <c r="AH60" i="25"/>
  <c r="AI60" i="25" s="1"/>
  <c r="AF62" i="25"/>
  <c r="AE63" i="25"/>
  <c r="AN61" i="25"/>
  <c r="AL62" i="25"/>
  <c r="AN61" i="24"/>
  <c r="AG62" i="24"/>
  <c r="AH61" i="24"/>
  <c r="AI61" i="24" s="1"/>
  <c r="AE64" i="24"/>
  <c r="AF63" i="24"/>
  <c r="AL62" i="24"/>
  <c r="AK63" i="24"/>
  <c r="AM62" i="24" s="1"/>
  <c r="AJ64" i="24"/>
  <c r="AG60" i="23"/>
  <c r="AH59" i="23"/>
  <c r="AE62" i="23"/>
  <c r="AF61" i="23"/>
  <c r="AL60" i="23"/>
  <c r="AJ62" i="23"/>
  <c r="AK61" i="23"/>
  <c r="AM60" i="23" s="1"/>
  <c r="AI59" i="23"/>
  <c r="AN59" i="23"/>
  <c r="B546" i="6"/>
  <c r="A545" i="6"/>
  <c r="A287" i="6"/>
  <c r="A49" i="6"/>
  <c r="AJ65" i="25" l="1"/>
  <c r="AK64" i="25"/>
  <c r="AM63" i="25" s="1"/>
  <c r="AN62" i="25"/>
  <c r="AL63" i="25"/>
  <c r="AF63" i="25"/>
  <c r="AE64" i="25"/>
  <c r="AH61" i="25"/>
  <c r="AI61" i="25" s="1"/>
  <c r="AG62" i="25"/>
  <c r="AE65" i="24"/>
  <c r="AF64" i="24"/>
  <c r="AL63" i="24"/>
  <c r="AN63" i="24" s="1"/>
  <c r="AJ65" i="24"/>
  <c r="AL64" i="24"/>
  <c r="AK64" i="24"/>
  <c r="AM63" i="24" s="1"/>
  <c r="AH62" i="24"/>
  <c r="AG63" i="24"/>
  <c r="AI62" i="24"/>
  <c r="AN62" i="24"/>
  <c r="AK62" i="23"/>
  <c r="AM61" i="23" s="1"/>
  <c r="AJ63" i="23"/>
  <c r="AN60" i="23"/>
  <c r="AG61" i="23"/>
  <c r="AH60" i="23"/>
  <c r="AI60" i="23" s="1"/>
  <c r="AE63" i="23"/>
  <c r="AF62" i="23"/>
  <c r="AL61" i="23"/>
  <c r="A546" i="6"/>
  <c r="B547" i="6"/>
  <c r="A288" i="6"/>
  <c r="A50" i="6"/>
  <c r="AL64" i="25" l="1"/>
  <c r="AE65" i="25"/>
  <c r="AF64" i="25"/>
  <c r="AJ66" i="25"/>
  <c r="AK65" i="25"/>
  <c r="AM64" i="25" s="1"/>
  <c r="AN64" i="25" s="1"/>
  <c r="AG63" i="25"/>
  <c r="AH62" i="25"/>
  <c r="AI62" i="25" s="1"/>
  <c r="AN63" i="25"/>
  <c r="AJ66" i="24"/>
  <c r="AL65" i="24"/>
  <c r="AK65" i="24"/>
  <c r="AM64" i="24" s="1"/>
  <c r="AN64" i="24" s="1"/>
  <c r="AI63" i="24"/>
  <c r="AG64" i="24"/>
  <c r="AH63" i="24"/>
  <c r="AE66" i="24"/>
  <c r="AF65" i="24"/>
  <c r="AN61" i="23"/>
  <c r="AL62" i="23"/>
  <c r="AG62" i="23"/>
  <c r="AH61" i="23"/>
  <c r="AI61" i="23" s="1"/>
  <c r="AK63" i="23"/>
  <c r="AM62" i="23" s="1"/>
  <c r="AJ64" i="23"/>
  <c r="AF63" i="23"/>
  <c r="AE64" i="23"/>
  <c r="A547" i="6"/>
  <c r="B548" i="6"/>
  <c r="A289" i="6"/>
  <c r="A51" i="6"/>
  <c r="AL65" i="25" l="1"/>
  <c r="AL66" i="25"/>
  <c r="AJ67" i="25"/>
  <c r="AK66" i="25"/>
  <c r="AM65" i="25" s="1"/>
  <c r="AG64" i="25"/>
  <c r="AH63" i="25"/>
  <c r="AI63" i="25" s="1"/>
  <c r="AF65" i="25"/>
  <c r="AE66" i="25"/>
  <c r="AG65" i="24"/>
  <c r="AH64" i="24"/>
  <c r="AI64" i="24" s="1"/>
  <c r="AN65" i="24"/>
  <c r="AE67" i="24"/>
  <c r="AF66" i="24"/>
  <c r="AK66" i="24"/>
  <c r="AM65" i="24" s="1"/>
  <c r="AL66" i="24"/>
  <c r="AJ67" i="24"/>
  <c r="AI62" i="23"/>
  <c r="AN62" i="23"/>
  <c r="AE65" i="23"/>
  <c r="AF64" i="23"/>
  <c r="AG63" i="23"/>
  <c r="AH62" i="23"/>
  <c r="AL63" i="23"/>
  <c r="AJ65" i="23"/>
  <c r="AK64" i="23"/>
  <c r="AM63" i="23" s="1"/>
  <c r="A548" i="6"/>
  <c r="B549" i="6"/>
  <c r="A290" i="6"/>
  <c r="A52" i="6"/>
  <c r="AN65" i="25" l="1"/>
  <c r="AK67" i="25"/>
  <c r="AM66" i="25" s="1"/>
  <c r="AN66" i="25" s="1"/>
  <c r="AJ68" i="25"/>
  <c r="AL67" i="25"/>
  <c r="AF66" i="25"/>
  <c r="AE67" i="25"/>
  <c r="AH64" i="25"/>
  <c r="AI64" i="25" s="1"/>
  <c r="AG65" i="25"/>
  <c r="AE68" i="24"/>
  <c r="AF67" i="24"/>
  <c r="AG66" i="24"/>
  <c r="AH65" i="24"/>
  <c r="AI65" i="24" s="1"/>
  <c r="AK67" i="24"/>
  <c r="AM66" i="24" s="1"/>
  <c r="AN66" i="24" s="1"/>
  <c r="AL67" i="24"/>
  <c r="AJ68" i="24"/>
  <c r="AG64" i="23"/>
  <c r="AH63" i="23"/>
  <c r="AI63" i="23" s="1"/>
  <c r="AL64" i="23"/>
  <c r="AN64" i="23" s="1"/>
  <c r="AF65" i="23"/>
  <c r="AE66" i="23"/>
  <c r="AK65" i="23"/>
  <c r="AM64" i="23" s="1"/>
  <c r="AJ66" i="23"/>
  <c r="AL65" i="23"/>
  <c r="AN63" i="23"/>
  <c r="A549" i="6"/>
  <c r="B550" i="6"/>
  <c r="A291" i="6"/>
  <c r="A53" i="6"/>
  <c r="AJ69" i="25" l="1"/>
  <c r="AL68" i="25"/>
  <c r="AK68" i="25"/>
  <c r="AM67" i="25" s="1"/>
  <c r="AN67" i="25" s="1"/>
  <c r="AE68" i="25"/>
  <c r="AF67" i="25"/>
  <c r="AH65" i="25"/>
  <c r="AI65" i="25" s="1"/>
  <c r="AG66" i="25"/>
  <c r="AG67" i="24"/>
  <c r="AH66" i="24"/>
  <c r="AI66" i="24" s="1"/>
  <c r="AJ69" i="24"/>
  <c r="AL68" i="24"/>
  <c r="AK68" i="24"/>
  <c r="AM67" i="24" s="1"/>
  <c r="AN67" i="24" s="1"/>
  <c r="AE69" i="24"/>
  <c r="AF68" i="24"/>
  <c r="AE67" i="23"/>
  <c r="AF66" i="23"/>
  <c r="AH64" i="23"/>
  <c r="AI64" i="23" s="1"/>
  <c r="AG65" i="23"/>
  <c r="AJ67" i="23"/>
  <c r="AL66" i="23"/>
  <c r="AK66" i="23"/>
  <c r="AM65" i="23" s="1"/>
  <c r="AN65" i="23" s="1"/>
  <c r="A550" i="6"/>
  <c r="B551" i="6"/>
  <c r="A292" i="6"/>
  <c r="A54" i="6"/>
  <c r="AE69" i="25" l="1"/>
  <c r="AF68" i="25"/>
  <c r="AJ70" i="25"/>
  <c r="AL69" i="25"/>
  <c r="AK69" i="25"/>
  <c r="AM68" i="25" s="1"/>
  <c r="AN68" i="25" s="1"/>
  <c r="AG67" i="25"/>
  <c r="AH66" i="25"/>
  <c r="AI66" i="25" s="1"/>
  <c r="AF69" i="24"/>
  <c r="AE70" i="24"/>
  <c r="AH67" i="24"/>
  <c r="AI67" i="24" s="1"/>
  <c r="AG68" i="24"/>
  <c r="AN68" i="24"/>
  <c r="AK69" i="24"/>
  <c r="AM68" i="24" s="1"/>
  <c r="AJ70" i="24"/>
  <c r="AL69" i="24"/>
  <c r="AJ68" i="23"/>
  <c r="AL67" i="23"/>
  <c r="AK67" i="23"/>
  <c r="AM66" i="23" s="1"/>
  <c r="AN66" i="23" s="1"/>
  <c r="AG66" i="23"/>
  <c r="AH65" i="23"/>
  <c r="AI65" i="23" s="1"/>
  <c r="AE68" i="23"/>
  <c r="AF67" i="23"/>
  <c r="A551" i="6"/>
  <c r="B552" i="6"/>
  <c r="A293" i="6"/>
  <c r="A55" i="6"/>
  <c r="AG68" i="25" l="1"/>
  <c r="AH67" i="25"/>
  <c r="AI67" i="25" s="1"/>
  <c r="AE70" i="25"/>
  <c r="AF69" i="25"/>
  <c r="AK70" i="25"/>
  <c r="AM69" i="25" s="1"/>
  <c r="AN69" i="25" s="1"/>
  <c r="AL70" i="25"/>
  <c r="AJ71" i="25"/>
  <c r="AE71" i="24"/>
  <c r="AF70" i="24"/>
  <c r="AJ71" i="24"/>
  <c r="AL70" i="24"/>
  <c r="AK70" i="24"/>
  <c r="AM69" i="24" s="1"/>
  <c r="AN69" i="24" s="1"/>
  <c r="AH68" i="24"/>
  <c r="AI68" i="24" s="1"/>
  <c r="AG69" i="24"/>
  <c r="AG67" i="23"/>
  <c r="AH66" i="23"/>
  <c r="AI66" i="23" s="1"/>
  <c r="AK68" i="23"/>
  <c r="AM67" i="23" s="1"/>
  <c r="AN67" i="23" s="1"/>
  <c r="AL68" i="23"/>
  <c r="AJ69" i="23"/>
  <c r="AE69" i="23"/>
  <c r="AF68" i="23"/>
  <c r="A552" i="6"/>
  <c r="B553" i="6"/>
  <c r="A294" i="6"/>
  <c r="A56" i="6"/>
  <c r="AJ72" i="25" l="1"/>
  <c r="AL71" i="25"/>
  <c r="AK71" i="25"/>
  <c r="AM70" i="25" s="1"/>
  <c r="AN70" i="25" s="1"/>
  <c r="AG69" i="25"/>
  <c r="AH68" i="25"/>
  <c r="AI68" i="25" s="1"/>
  <c r="AE71" i="25"/>
  <c r="AF70" i="25"/>
  <c r="AL71" i="24"/>
  <c r="AK71" i="24"/>
  <c r="AM70" i="24" s="1"/>
  <c r="AN70" i="24" s="1"/>
  <c r="AJ72" i="24"/>
  <c r="AG70" i="24"/>
  <c r="AH69" i="24"/>
  <c r="AI69" i="24" s="1"/>
  <c r="AE72" i="24"/>
  <c r="AF71" i="24"/>
  <c r="AI67" i="23"/>
  <c r="AE70" i="23"/>
  <c r="AF69" i="23"/>
  <c r="AN68" i="23"/>
  <c r="AG68" i="23"/>
  <c r="AH67" i="23"/>
  <c r="AJ70" i="23"/>
  <c r="AK69" i="23"/>
  <c r="AM68" i="23" s="1"/>
  <c r="AL69" i="23"/>
  <c r="B554" i="6"/>
  <c r="A553" i="6"/>
  <c r="A295" i="6"/>
  <c r="A57" i="6"/>
  <c r="AG70" i="25" l="1"/>
  <c r="AH69" i="25"/>
  <c r="AI69" i="25" s="1"/>
  <c r="AE72" i="25"/>
  <c r="AF71" i="25"/>
  <c r="AL72" i="25"/>
  <c r="AJ73" i="25"/>
  <c r="AK72" i="25"/>
  <c r="AM71" i="25" s="1"/>
  <c r="AN71" i="25" s="1"/>
  <c r="AK72" i="24"/>
  <c r="AM71" i="24" s="1"/>
  <c r="AN71" i="24" s="1"/>
  <c r="AL72" i="24"/>
  <c r="AJ73" i="24"/>
  <c r="AG71" i="24"/>
  <c r="AH70" i="24"/>
  <c r="AI70" i="24" s="1"/>
  <c r="AE73" i="24"/>
  <c r="AF72" i="24"/>
  <c r="AG69" i="23"/>
  <c r="AH68" i="23"/>
  <c r="AI68" i="23" s="1"/>
  <c r="AE71" i="23"/>
  <c r="AF70" i="23"/>
  <c r="AJ71" i="23"/>
  <c r="AL70" i="23"/>
  <c r="AK70" i="23"/>
  <c r="AM69" i="23" s="1"/>
  <c r="AN69" i="23" s="1"/>
  <c r="A554" i="6"/>
  <c r="B555" i="6"/>
  <c r="A296" i="6"/>
  <c r="A58" i="6"/>
  <c r="AE73" i="25" l="1"/>
  <c r="AF72" i="25"/>
  <c r="AL73" i="25"/>
  <c r="AK73" i="25"/>
  <c r="AM72" i="25" s="1"/>
  <c r="AN72" i="25" s="1"/>
  <c r="AJ74" i="25"/>
  <c r="AG71" i="25"/>
  <c r="AH70" i="25"/>
  <c r="AI70" i="25" s="1"/>
  <c r="AJ74" i="24"/>
  <c r="AL73" i="24"/>
  <c r="AK73" i="24"/>
  <c r="AM72" i="24" s="1"/>
  <c r="AN72" i="24" s="1"/>
  <c r="AG72" i="24"/>
  <c r="AH71" i="24"/>
  <c r="AI71" i="24" s="1"/>
  <c r="AF73" i="24"/>
  <c r="AE74" i="24"/>
  <c r="AE72" i="23"/>
  <c r="AF71" i="23"/>
  <c r="AK71" i="23"/>
  <c r="AM70" i="23" s="1"/>
  <c r="AN70" i="23" s="1"/>
  <c r="AJ72" i="23"/>
  <c r="AL71" i="23"/>
  <c r="AG70" i="23"/>
  <c r="AH69" i="23"/>
  <c r="AI69" i="23" s="1"/>
  <c r="A555" i="6"/>
  <c r="B556" i="6"/>
  <c r="A297" i="6"/>
  <c r="A59" i="6"/>
  <c r="AJ75" i="25" l="1"/>
  <c r="AL74" i="25"/>
  <c r="AK74" i="25"/>
  <c r="AM73" i="25" s="1"/>
  <c r="AN73" i="25" s="1"/>
  <c r="AF73" i="25"/>
  <c r="AE74" i="25"/>
  <c r="AH71" i="25"/>
  <c r="AI71" i="25" s="1"/>
  <c r="AG72" i="25"/>
  <c r="AJ75" i="24"/>
  <c r="AK74" i="24"/>
  <c r="AM73" i="24" s="1"/>
  <c r="AN73" i="24" s="1"/>
  <c r="AL74" i="24"/>
  <c r="AE75" i="24"/>
  <c r="AF74" i="24"/>
  <c r="AG73" i="24"/>
  <c r="AH72" i="24"/>
  <c r="AI72" i="24" s="1"/>
  <c r="AE73" i="23"/>
  <c r="AF72" i="23"/>
  <c r="AJ73" i="23"/>
  <c r="AL72" i="23"/>
  <c r="AK72" i="23"/>
  <c r="AM71" i="23" s="1"/>
  <c r="AN71" i="23" s="1"/>
  <c r="AG71" i="23"/>
  <c r="AH70" i="23"/>
  <c r="AI70" i="23" s="1"/>
  <c r="A556" i="6"/>
  <c r="B557" i="6"/>
  <c r="A298" i="6"/>
  <c r="A60" i="6"/>
  <c r="AF74" i="25" l="1"/>
  <c r="AE75" i="25"/>
  <c r="AH72" i="25"/>
  <c r="AI72" i="25" s="1"/>
  <c r="AG73" i="25"/>
  <c r="AK75" i="25"/>
  <c r="AM74" i="25" s="1"/>
  <c r="AN74" i="25" s="1"/>
  <c r="AL75" i="25"/>
  <c r="AJ76" i="25"/>
  <c r="AE76" i="24"/>
  <c r="AF75" i="24"/>
  <c r="AK75" i="24"/>
  <c r="AM74" i="24" s="1"/>
  <c r="AN74" i="24" s="1"/>
  <c r="AJ76" i="24"/>
  <c r="AL75" i="24"/>
  <c r="AG74" i="24"/>
  <c r="AH73" i="24"/>
  <c r="AI73" i="24" s="1"/>
  <c r="AL73" i="23"/>
  <c r="AK73" i="23"/>
  <c r="AM72" i="23" s="1"/>
  <c r="AJ74" i="23"/>
  <c r="AG72" i="23"/>
  <c r="AH71" i="23"/>
  <c r="AI71" i="23" s="1"/>
  <c r="AE74" i="23"/>
  <c r="AF73" i="23"/>
  <c r="AN72" i="23"/>
  <c r="B558" i="6"/>
  <c r="A557" i="6"/>
  <c r="A299" i="6"/>
  <c r="A61" i="6"/>
  <c r="AL76" i="25" l="1"/>
  <c r="AK76" i="25"/>
  <c r="AM75" i="25" s="1"/>
  <c r="AN75" i="25" s="1"/>
  <c r="AJ77" i="25"/>
  <c r="AE76" i="25"/>
  <c r="AF75" i="25"/>
  <c r="AH73" i="25"/>
  <c r="AI73" i="25" s="1"/>
  <c r="AG74" i="25"/>
  <c r="AJ77" i="24"/>
  <c r="AL76" i="24"/>
  <c r="AK76" i="24"/>
  <c r="AM75" i="24" s="1"/>
  <c r="AN75" i="24" s="1"/>
  <c r="AG75" i="24"/>
  <c r="AH74" i="24"/>
  <c r="AI74" i="24" s="1"/>
  <c r="AE77" i="24"/>
  <c r="AF76" i="24"/>
  <c r="AE75" i="23"/>
  <c r="AF74" i="23"/>
  <c r="AH72" i="23"/>
  <c r="AI72" i="23" s="1"/>
  <c r="AG73" i="23"/>
  <c r="AK74" i="23"/>
  <c r="AM73" i="23" s="1"/>
  <c r="AN73" i="23" s="1"/>
  <c r="AJ75" i="23"/>
  <c r="AL74" i="23"/>
  <c r="A558" i="6"/>
  <c r="B559" i="6"/>
  <c r="A300" i="6"/>
  <c r="A62" i="6"/>
  <c r="AF76" i="25" l="1"/>
  <c r="AE77" i="25"/>
  <c r="AJ78" i="25"/>
  <c r="AL77" i="25"/>
  <c r="AK77" i="25"/>
  <c r="AM76" i="25" s="1"/>
  <c r="AN76" i="25" s="1"/>
  <c r="AH74" i="25"/>
  <c r="AI74" i="25" s="1"/>
  <c r="AG75" i="25"/>
  <c r="AG76" i="24"/>
  <c r="AH75" i="24"/>
  <c r="AI75" i="24" s="1"/>
  <c r="AE78" i="24"/>
  <c r="AF77" i="24"/>
  <c r="AL77" i="24"/>
  <c r="AJ78" i="24"/>
  <c r="AK77" i="24"/>
  <c r="AM76" i="24" s="1"/>
  <c r="AN76" i="24" s="1"/>
  <c r="AG74" i="23"/>
  <c r="AH73" i="23"/>
  <c r="AI73" i="23" s="1"/>
  <c r="AF75" i="23"/>
  <c r="AE76" i="23"/>
  <c r="AJ76" i="23"/>
  <c r="AK75" i="23"/>
  <c r="AM74" i="23" s="1"/>
  <c r="AN74" i="23" s="1"/>
  <c r="AL75" i="23"/>
  <c r="A559" i="6"/>
  <c r="B560" i="6"/>
  <c r="A301" i="6"/>
  <c r="A63" i="6"/>
  <c r="AJ79" i="25" l="1"/>
  <c r="AL78" i="25"/>
  <c r="AK78" i="25"/>
  <c r="AM77" i="25" s="1"/>
  <c r="AN77" i="25" s="1"/>
  <c r="AE78" i="25"/>
  <c r="AF77" i="25"/>
  <c r="AG76" i="25"/>
  <c r="AH75" i="25"/>
  <c r="AI75" i="25" s="1"/>
  <c r="AH76" i="24"/>
  <c r="AI76" i="24" s="1"/>
  <c r="AG77" i="24"/>
  <c r="AE79" i="24"/>
  <c r="AF78" i="24"/>
  <c r="AK78" i="24"/>
  <c r="AM77" i="24" s="1"/>
  <c r="AN77" i="24" s="1"/>
  <c r="AL78" i="24"/>
  <c r="AJ79" i="24"/>
  <c r="AG75" i="23"/>
  <c r="AH74" i="23"/>
  <c r="AI74" i="23" s="1"/>
  <c r="AE77" i="23"/>
  <c r="AF76" i="23"/>
  <c r="AK76" i="23"/>
  <c r="AM75" i="23" s="1"/>
  <c r="AN75" i="23" s="1"/>
  <c r="AJ77" i="23"/>
  <c r="AL76" i="23"/>
  <c r="B561" i="6"/>
  <c r="A560" i="6"/>
  <c r="A302" i="6"/>
  <c r="A64" i="6"/>
  <c r="AH76" i="25" l="1"/>
  <c r="AI76" i="25" s="1"/>
  <c r="AG77" i="25"/>
  <c r="AE79" i="25"/>
  <c r="AF78" i="25"/>
  <c r="AL79" i="25"/>
  <c r="AK79" i="25"/>
  <c r="AM78" i="25" s="1"/>
  <c r="AN78" i="25" s="1"/>
  <c r="AJ80" i="25"/>
  <c r="AE80" i="24"/>
  <c r="AF79" i="24"/>
  <c r="AG78" i="24"/>
  <c r="AH77" i="24"/>
  <c r="AI77" i="24" s="1"/>
  <c r="AL79" i="24"/>
  <c r="AJ80" i="24"/>
  <c r="AK79" i="24"/>
  <c r="AM78" i="24" s="1"/>
  <c r="AN78" i="24" s="1"/>
  <c r="AG76" i="23"/>
  <c r="AH75" i="23"/>
  <c r="AI75" i="23" s="1"/>
  <c r="AE78" i="23"/>
  <c r="AF77" i="23"/>
  <c r="AK77" i="23"/>
  <c r="AM76" i="23" s="1"/>
  <c r="AN76" i="23" s="1"/>
  <c r="AL77" i="23"/>
  <c r="AJ78" i="23"/>
  <c r="A561" i="6"/>
  <c r="B562" i="6"/>
  <c r="A303" i="6"/>
  <c r="A65" i="6"/>
  <c r="AJ81" i="25" l="1"/>
  <c r="AK80" i="25"/>
  <c r="AM79" i="25" s="1"/>
  <c r="AN79" i="25" s="1"/>
  <c r="AL80" i="25"/>
  <c r="AH77" i="25"/>
  <c r="AI77" i="25" s="1"/>
  <c r="AG78" i="25"/>
  <c r="AF79" i="25"/>
  <c r="AE80" i="25"/>
  <c r="AG79" i="24"/>
  <c r="AH78" i="24"/>
  <c r="AI78" i="24" s="1"/>
  <c r="AK80" i="24"/>
  <c r="AM79" i="24" s="1"/>
  <c r="AN79" i="24" s="1"/>
  <c r="AL80" i="24"/>
  <c r="AJ81" i="24"/>
  <c r="AF80" i="24"/>
  <c r="AE81" i="24"/>
  <c r="AG77" i="23"/>
  <c r="AH76" i="23"/>
  <c r="AI76" i="23" s="1"/>
  <c r="AF78" i="23"/>
  <c r="AE79" i="23"/>
  <c r="AJ79" i="23"/>
  <c r="AL78" i="23"/>
  <c r="AK78" i="23"/>
  <c r="AM77" i="23" s="1"/>
  <c r="AN77" i="23" s="1"/>
  <c r="B563" i="6"/>
  <c r="A562" i="6"/>
  <c r="A304" i="6"/>
  <c r="A66" i="6"/>
  <c r="AL81" i="25" l="1"/>
  <c r="AJ82" i="25"/>
  <c r="AK81" i="25"/>
  <c r="AM80" i="25" s="1"/>
  <c r="AN80" i="25" s="1"/>
  <c r="AE81" i="25"/>
  <c r="AF80" i="25"/>
  <c r="AG79" i="25"/>
  <c r="AH78" i="25"/>
  <c r="AI78" i="25" s="1"/>
  <c r="AF81" i="24"/>
  <c r="AE82" i="24"/>
  <c r="AG80" i="24"/>
  <c r="AH79" i="24"/>
  <c r="AI79" i="24" s="1"/>
  <c r="AL81" i="24"/>
  <c r="AK81" i="24"/>
  <c r="AM80" i="24" s="1"/>
  <c r="AN80" i="24" s="1"/>
  <c r="AJ82" i="24"/>
  <c r="AK79" i="23"/>
  <c r="AM78" i="23" s="1"/>
  <c r="AN78" i="23" s="1"/>
  <c r="AJ80" i="23"/>
  <c r="AL79" i="23"/>
  <c r="AG78" i="23"/>
  <c r="AH77" i="23"/>
  <c r="AI77" i="23" s="1"/>
  <c r="AE80" i="23"/>
  <c r="AF79" i="23"/>
  <c r="B564" i="6"/>
  <c r="A563" i="6"/>
  <c r="A305" i="6"/>
  <c r="A67" i="6"/>
  <c r="AE82" i="25" l="1"/>
  <c r="AF81" i="25"/>
  <c r="AL82" i="25"/>
  <c r="AJ83" i="25"/>
  <c r="AK82" i="25"/>
  <c r="AM81" i="25" s="1"/>
  <c r="AN81" i="25" s="1"/>
  <c r="AG80" i="25"/>
  <c r="AH79" i="25"/>
  <c r="AI79" i="25" s="1"/>
  <c r="AE83" i="24"/>
  <c r="AF82" i="24"/>
  <c r="AK82" i="24"/>
  <c r="AM81" i="24" s="1"/>
  <c r="AN81" i="24" s="1"/>
  <c r="AJ83" i="24"/>
  <c r="AL82" i="24"/>
  <c r="AG81" i="24"/>
  <c r="AH80" i="24"/>
  <c r="AI80" i="24" s="1"/>
  <c r="AG79" i="23"/>
  <c r="AH78" i="23"/>
  <c r="AI78" i="23" s="1"/>
  <c r="AL80" i="23"/>
  <c r="AK80" i="23"/>
  <c r="AM79" i="23" s="1"/>
  <c r="AN79" i="23" s="1"/>
  <c r="AJ81" i="23"/>
  <c r="AF80" i="23"/>
  <c r="AE81" i="23"/>
  <c r="A564" i="6"/>
  <c r="B565" i="6"/>
  <c r="A306" i="6"/>
  <c r="A68" i="6"/>
  <c r="AJ84" i="25" l="1"/>
  <c r="AL83" i="25"/>
  <c r="AK83" i="25"/>
  <c r="AM82" i="25" s="1"/>
  <c r="AN82" i="25" s="1"/>
  <c r="AH80" i="25"/>
  <c r="AI80" i="25" s="1"/>
  <c r="AG81" i="25"/>
  <c r="AF82" i="25"/>
  <c r="AE83" i="25"/>
  <c r="AK83" i="24"/>
  <c r="AM82" i="24" s="1"/>
  <c r="AN82" i="24" s="1"/>
  <c r="AL83" i="24"/>
  <c r="AJ84" i="24"/>
  <c r="AG82" i="24"/>
  <c r="AH81" i="24"/>
  <c r="AI81" i="24" s="1"/>
  <c r="AE84" i="24"/>
  <c r="AF83" i="24"/>
  <c r="AE82" i="23"/>
  <c r="AF81" i="23"/>
  <c r="AH79" i="23"/>
  <c r="AI79" i="23" s="1"/>
  <c r="AG80" i="23"/>
  <c r="AJ82" i="23"/>
  <c r="AL81" i="23"/>
  <c r="AK81" i="23"/>
  <c r="AM80" i="23" s="1"/>
  <c r="AN80" i="23" s="1"/>
  <c r="B566" i="6"/>
  <c r="A565" i="6"/>
  <c r="A307" i="6"/>
  <c r="A69" i="6"/>
  <c r="AF83" i="25" l="1"/>
  <c r="AE84" i="25"/>
  <c r="AH81" i="25"/>
  <c r="AI81" i="25" s="1"/>
  <c r="AG82" i="25"/>
  <c r="AJ85" i="25"/>
  <c r="AL84" i="25"/>
  <c r="AK84" i="25"/>
  <c r="AM83" i="25" s="1"/>
  <c r="AN83" i="25" s="1"/>
  <c r="AJ85" i="24"/>
  <c r="AL84" i="24"/>
  <c r="AK84" i="24"/>
  <c r="AM83" i="24" s="1"/>
  <c r="AN83" i="24" s="1"/>
  <c r="AG83" i="24"/>
  <c r="AH82" i="24"/>
  <c r="AI82" i="24" s="1"/>
  <c r="AE85" i="24"/>
  <c r="AF84" i="24"/>
  <c r="AH80" i="23"/>
  <c r="AG81" i="23"/>
  <c r="AE83" i="23"/>
  <c r="AF82" i="23"/>
  <c r="AI80" i="23"/>
  <c r="AJ83" i="23"/>
  <c r="AL82" i="23"/>
  <c r="AK82" i="23"/>
  <c r="AM81" i="23" s="1"/>
  <c r="AN81" i="23" s="1"/>
  <c r="A566" i="6"/>
  <c r="B567" i="6"/>
  <c r="A308" i="6"/>
  <c r="A70" i="6"/>
  <c r="AF84" i="25" l="1"/>
  <c r="AE85" i="25"/>
  <c r="AL85" i="25"/>
  <c r="AK85" i="25"/>
  <c r="AM84" i="25" s="1"/>
  <c r="AN84" i="25" s="1"/>
  <c r="AJ86" i="25"/>
  <c r="AG83" i="25"/>
  <c r="AH82" i="25"/>
  <c r="AI82" i="25" s="1"/>
  <c r="AL85" i="24"/>
  <c r="AJ86" i="24"/>
  <c r="AK85" i="24"/>
  <c r="AM84" i="24" s="1"/>
  <c r="AN84" i="24" s="1"/>
  <c r="AE86" i="24"/>
  <c r="AF85" i="24"/>
  <c r="AG84" i="24"/>
  <c r="AH83" i="24"/>
  <c r="AI83" i="24" s="1"/>
  <c r="AH81" i="23"/>
  <c r="AG82" i="23"/>
  <c r="AF83" i="23"/>
  <c r="AE84" i="23"/>
  <c r="AI81" i="23"/>
  <c r="AL83" i="23"/>
  <c r="AJ84" i="23"/>
  <c r="AK83" i="23"/>
  <c r="AM82" i="23" s="1"/>
  <c r="AN82" i="23" s="1"/>
  <c r="A567" i="6"/>
  <c r="B568" i="6"/>
  <c r="A309" i="6"/>
  <c r="A71" i="6"/>
  <c r="AF85" i="25" l="1"/>
  <c r="AE86" i="25"/>
  <c r="AH83" i="25"/>
  <c r="AI83" i="25" s="1"/>
  <c r="AG84" i="25"/>
  <c r="AJ87" i="25"/>
  <c r="AK86" i="25"/>
  <c r="AM85" i="25" s="1"/>
  <c r="AN85" i="25" s="1"/>
  <c r="AL86" i="25"/>
  <c r="AG85" i="24"/>
  <c r="AH84" i="24"/>
  <c r="AI84" i="24" s="1"/>
  <c r="AE87" i="24"/>
  <c r="AF86" i="24"/>
  <c r="AK86" i="24"/>
  <c r="AM85" i="24" s="1"/>
  <c r="AN85" i="24" s="1"/>
  <c r="AL86" i="24"/>
  <c r="AJ87" i="24"/>
  <c r="AE85" i="23"/>
  <c r="AF84" i="23"/>
  <c r="AG83" i="23"/>
  <c r="AH82" i="23"/>
  <c r="AI82" i="23" s="1"/>
  <c r="AJ85" i="23"/>
  <c r="AK84" i="23"/>
  <c r="AM83" i="23" s="1"/>
  <c r="AN83" i="23" s="1"/>
  <c r="AL84" i="23"/>
  <c r="A568" i="6"/>
  <c r="B569" i="6"/>
  <c r="A310" i="6"/>
  <c r="A72" i="6"/>
  <c r="AF86" i="25" l="1"/>
  <c r="AE87" i="25"/>
  <c r="AJ88" i="25"/>
  <c r="AK87" i="25"/>
  <c r="AM86" i="25" s="1"/>
  <c r="AN86" i="25" s="1"/>
  <c r="AL87" i="25"/>
  <c r="AG85" i="25"/>
  <c r="AH84" i="25"/>
  <c r="AI84" i="25" s="1"/>
  <c r="AK87" i="24"/>
  <c r="AM86" i="24" s="1"/>
  <c r="AN86" i="24" s="1"/>
  <c r="AL87" i="24"/>
  <c r="AJ88" i="24"/>
  <c r="AG86" i="24"/>
  <c r="AH85" i="24"/>
  <c r="AI85" i="24" s="1"/>
  <c r="AF87" i="24"/>
  <c r="AE88" i="24"/>
  <c r="AH83" i="23"/>
  <c r="AI83" i="23" s="1"/>
  <c r="AG84" i="23"/>
  <c r="AJ86" i="23"/>
  <c r="AL85" i="23"/>
  <c r="AK85" i="23"/>
  <c r="AM84" i="23" s="1"/>
  <c r="AN84" i="23" s="1"/>
  <c r="AE86" i="23"/>
  <c r="AF85" i="23"/>
  <c r="B570" i="6"/>
  <c r="A569" i="6"/>
  <c r="A311" i="6"/>
  <c r="A73" i="6"/>
  <c r="AL88" i="25" l="1"/>
  <c r="AJ89" i="25"/>
  <c r="AK88" i="25"/>
  <c r="AM87" i="25" s="1"/>
  <c r="AN87" i="25" s="1"/>
  <c r="AF87" i="25"/>
  <c r="AE88" i="25"/>
  <c r="AG86" i="25"/>
  <c r="AH85" i="25"/>
  <c r="AI85" i="25" s="1"/>
  <c r="AJ89" i="24"/>
  <c r="AL88" i="24"/>
  <c r="AK88" i="24"/>
  <c r="AM87" i="24" s="1"/>
  <c r="AN87" i="24" s="1"/>
  <c r="AG87" i="24"/>
  <c r="AH86" i="24"/>
  <c r="AI86" i="24" s="1"/>
  <c r="AE89" i="24"/>
  <c r="AF88" i="24"/>
  <c r="AL86" i="23"/>
  <c r="AJ87" i="23"/>
  <c r="AK86" i="23"/>
  <c r="AM85" i="23" s="1"/>
  <c r="AN85" i="23" s="1"/>
  <c r="AH84" i="23"/>
  <c r="AI84" i="23" s="1"/>
  <c r="AG85" i="23"/>
  <c r="AF86" i="23"/>
  <c r="AE87" i="23"/>
  <c r="A570" i="6"/>
  <c r="B571" i="6"/>
  <c r="A312" i="6"/>
  <c r="A74" i="6"/>
  <c r="AH86" i="25" l="1"/>
  <c r="AI86" i="25" s="1"/>
  <c r="AG87" i="25"/>
  <c r="AF88" i="25"/>
  <c r="AE89" i="25"/>
  <c r="AJ90" i="25"/>
  <c r="AK89" i="25"/>
  <c r="AM88" i="25" s="1"/>
  <c r="AN88" i="25" s="1"/>
  <c r="AL89" i="25"/>
  <c r="AG88" i="24"/>
  <c r="AH87" i="24"/>
  <c r="AI87" i="24" s="1"/>
  <c r="AK89" i="24"/>
  <c r="AM88" i="24" s="1"/>
  <c r="AN88" i="24" s="1"/>
  <c r="AJ90" i="24"/>
  <c r="AL89" i="24"/>
  <c r="AF89" i="24"/>
  <c r="AE90" i="24"/>
  <c r="AJ88" i="23"/>
  <c r="AL87" i="23"/>
  <c r="AK87" i="23"/>
  <c r="AM86" i="23" s="1"/>
  <c r="AN86" i="23" s="1"/>
  <c r="AF87" i="23"/>
  <c r="AE88" i="23"/>
  <c r="AH85" i="23"/>
  <c r="AI85" i="23" s="1"/>
  <c r="AG86" i="23"/>
  <c r="A571" i="6"/>
  <c r="B572" i="6"/>
  <c r="A313" i="6"/>
  <c r="A75" i="6"/>
  <c r="AL90" i="25" l="1"/>
  <c r="AK90" i="25"/>
  <c r="AM89" i="25" s="1"/>
  <c r="AN89" i="25" s="1"/>
  <c r="AJ91" i="25"/>
  <c r="AG88" i="25"/>
  <c r="AH87" i="25"/>
  <c r="AI87" i="25" s="1"/>
  <c r="AE90" i="25"/>
  <c r="AF89" i="25"/>
  <c r="AL90" i="24"/>
  <c r="AK90" i="24"/>
  <c r="AM89" i="24" s="1"/>
  <c r="AN89" i="24" s="1"/>
  <c r="AJ91" i="24"/>
  <c r="AE91" i="24"/>
  <c r="AF90" i="24"/>
  <c r="AH88" i="24"/>
  <c r="AG89" i="24"/>
  <c r="AI88" i="24"/>
  <c r="AE89" i="23"/>
  <c r="AF88" i="23"/>
  <c r="AG87" i="23"/>
  <c r="AH86" i="23"/>
  <c r="AI86" i="23" s="1"/>
  <c r="AJ89" i="23"/>
  <c r="AL88" i="23"/>
  <c r="AK88" i="23"/>
  <c r="AM87" i="23" s="1"/>
  <c r="AN87" i="23" s="1"/>
  <c r="A572" i="6"/>
  <c r="B573" i="6"/>
  <c r="A314" i="6"/>
  <c r="A76" i="6"/>
  <c r="AL91" i="25" l="1"/>
  <c r="AJ92" i="25"/>
  <c r="AK91" i="25"/>
  <c r="AM90" i="25" s="1"/>
  <c r="AN90" i="25" s="1"/>
  <c r="AG89" i="25"/>
  <c r="AH88" i="25"/>
  <c r="AI88" i="25" s="1"/>
  <c r="AE91" i="25"/>
  <c r="AF90" i="25"/>
  <c r="AG90" i="24"/>
  <c r="AH89" i="24"/>
  <c r="AI89" i="24" s="1"/>
  <c r="AE92" i="24"/>
  <c r="AF91" i="24"/>
  <c r="AK91" i="24"/>
  <c r="AM90" i="24" s="1"/>
  <c r="AN90" i="24" s="1"/>
  <c r="AJ92" i="24"/>
  <c r="AL91" i="24"/>
  <c r="AH87" i="23"/>
  <c r="AI87" i="23" s="1"/>
  <c r="AG88" i="23"/>
  <c r="AL89" i="23"/>
  <c r="AK89" i="23"/>
  <c r="AM88" i="23" s="1"/>
  <c r="AN88" i="23" s="1"/>
  <c r="AJ90" i="23"/>
  <c r="AF89" i="23"/>
  <c r="AE90" i="23"/>
  <c r="B574" i="6"/>
  <c r="A573" i="6"/>
  <c r="A315" i="6"/>
  <c r="A77" i="6"/>
  <c r="AJ93" i="25" l="1"/>
  <c r="AL92" i="25"/>
  <c r="AK92" i="25"/>
  <c r="AM91" i="25" s="1"/>
  <c r="AN91" i="25" s="1"/>
  <c r="AH89" i="25"/>
  <c r="AI89" i="25" s="1"/>
  <c r="AG90" i="25"/>
  <c r="AF91" i="25"/>
  <c r="AE92" i="25"/>
  <c r="AK92" i="24"/>
  <c r="AM91" i="24" s="1"/>
  <c r="AN91" i="24" s="1"/>
  <c r="AL92" i="24"/>
  <c r="AJ93" i="24"/>
  <c r="AG91" i="24"/>
  <c r="AH90" i="24"/>
  <c r="AI90" i="24" s="1"/>
  <c r="AE93" i="24"/>
  <c r="AF92" i="24"/>
  <c r="AG89" i="23"/>
  <c r="AH88" i="23"/>
  <c r="AI88" i="23" s="1"/>
  <c r="AE91" i="23"/>
  <c r="AF90" i="23"/>
  <c r="AJ91" i="23"/>
  <c r="AL90" i="23"/>
  <c r="AK90" i="23"/>
  <c r="AM89" i="23" s="1"/>
  <c r="AN89" i="23" s="1"/>
  <c r="A574" i="6"/>
  <c r="B575" i="6"/>
  <c r="A316" i="6"/>
  <c r="A78" i="6"/>
  <c r="AF92" i="25" l="1"/>
  <c r="AE93" i="25"/>
  <c r="AG91" i="25"/>
  <c r="AH90" i="25"/>
  <c r="AI90" i="25" s="1"/>
  <c r="AK93" i="25"/>
  <c r="AM92" i="25" s="1"/>
  <c r="AN92" i="25" s="1"/>
  <c r="AL93" i="25"/>
  <c r="AJ94" i="25"/>
  <c r="AF93" i="24"/>
  <c r="AE94" i="24"/>
  <c r="AL93" i="24"/>
  <c r="AJ94" i="24"/>
  <c r="AK93" i="24"/>
  <c r="AM92" i="24" s="1"/>
  <c r="AN92" i="24" s="1"/>
  <c r="AG92" i="24"/>
  <c r="AH91" i="24"/>
  <c r="AI91" i="24" s="1"/>
  <c r="AF91" i="23"/>
  <c r="AE92" i="23"/>
  <c r="AG90" i="23"/>
  <c r="AH89" i="23"/>
  <c r="AI89" i="23" s="1"/>
  <c r="AJ92" i="23"/>
  <c r="AL91" i="23"/>
  <c r="AK91" i="23"/>
  <c r="AM90" i="23" s="1"/>
  <c r="AN90" i="23" s="1"/>
  <c r="B576" i="6"/>
  <c r="A575" i="6"/>
  <c r="A317" i="6"/>
  <c r="A79" i="6"/>
  <c r="AL94" i="25" l="1"/>
  <c r="AK94" i="25"/>
  <c r="AM93" i="25" s="1"/>
  <c r="AN93" i="25" s="1"/>
  <c r="AJ95" i="25"/>
  <c r="AF93" i="25"/>
  <c r="AE94" i="25"/>
  <c r="AG92" i="25"/>
  <c r="AH91" i="25"/>
  <c r="AI91" i="25" s="1"/>
  <c r="AJ95" i="24"/>
  <c r="AL94" i="24"/>
  <c r="AK94" i="24"/>
  <c r="AM93" i="24" s="1"/>
  <c r="AN93" i="24" s="1"/>
  <c r="AE95" i="24"/>
  <c r="AF94" i="24"/>
  <c r="AG93" i="24"/>
  <c r="AH92" i="24"/>
  <c r="AI92" i="24" s="1"/>
  <c r="AF92" i="23"/>
  <c r="AE93" i="23"/>
  <c r="AL92" i="23"/>
  <c r="AJ93" i="23"/>
  <c r="AK92" i="23"/>
  <c r="AM91" i="23" s="1"/>
  <c r="AN91" i="23" s="1"/>
  <c r="AH90" i="23"/>
  <c r="AI90" i="23" s="1"/>
  <c r="AG91" i="23"/>
  <c r="A576" i="6"/>
  <c r="B577" i="6"/>
  <c r="A318" i="6"/>
  <c r="A80" i="6"/>
  <c r="AH92" i="25" l="1"/>
  <c r="AI92" i="25" s="1"/>
  <c r="AG93" i="25"/>
  <c r="AJ96" i="25"/>
  <c r="AL95" i="25"/>
  <c r="AK95" i="25"/>
  <c r="AM94" i="25" s="1"/>
  <c r="AN94" i="25" s="1"/>
  <c r="AF94" i="25"/>
  <c r="AE95" i="25"/>
  <c r="AF95" i="24"/>
  <c r="AE96" i="24"/>
  <c r="AK95" i="24"/>
  <c r="AM94" i="24" s="1"/>
  <c r="AN94" i="24" s="1"/>
  <c r="AJ96" i="24"/>
  <c r="AL95" i="24"/>
  <c r="AG94" i="24"/>
  <c r="AH93" i="24"/>
  <c r="AI93" i="24" s="1"/>
  <c r="AJ94" i="23"/>
  <c r="AL93" i="23"/>
  <c r="AK93" i="23"/>
  <c r="AM92" i="23" s="1"/>
  <c r="AN92" i="23" s="1"/>
  <c r="AE94" i="23"/>
  <c r="AF93" i="23"/>
  <c r="AG92" i="23"/>
  <c r="AH91" i="23"/>
  <c r="AI91" i="23" s="1"/>
  <c r="A577" i="6"/>
  <c r="B578" i="6"/>
  <c r="A319" i="6"/>
  <c r="A81" i="6"/>
  <c r="AG94" i="25" l="1"/>
  <c r="AH93" i="25"/>
  <c r="AI93" i="25" s="1"/>
  <c r="AE96" i="25"/>
  <c r="AF95" i="25"/>
  <c r="AK96" i="25"/>
  <c r="AM95" i="25" s="1"/>
  <c r="AN95" i="25" s="1"/>
  <c r="AJ97" i="25"/>
  <c r="AL96" i="25"/>
  <c r="AL96" i="24"/>
  <c r="AK96" i="24"/>
  <c r="AM95" i="24" s="1"/>
  <c r="AN95" i="24" s="1"/>
  <c r="AJ97" i="24"/>
  <c r="AE97" i="24"/>
  <c r="AF96" i="24"/>
  <c r="AG95" i="24"/>
  <c r="AH94" i="24"/>
  <c r="AI94" i="24" s="1"/>
  <c r="AE95" i="23"/>
  <c r="AF94" i="23"/>
  <c r="AG93" i="23"/>
  <c r="AH92" i="23"/>
  <c r="AI92" i="23" s="1"/>
  <c r="AL94" i="23"/>
  <c r="AJ95" i="23"/>
  <c r="AK94" i="23"/>
  <c r="AM93" i="23" s="1"/>
  <c r="AN93" i="23" s="1"/>
  <c r="A578" i="6"/>
  <c r="B579" i="6"/>
  <c r="A320" i="6"/>
  <c r="A82" i="6"/>
  <c r="AL97" i="25" l="1"/>
  <c r="AJ98" i="25"/>
  <c r="AK97" i="25"/>
  <c r="AM96" i="25" s="1"/>
  <c r="AN96" i="25" s="1"/>
  <c r="AF96" i="25"/>
  <c r="AE97" i="25"/>
  <c r="AH94" i="25"/>
  <c r="AI94" i="25" s="1"/>
  <c r="AG95" i="25"/>
  <c r="AG96" i="24"/>
  <c r="AH95" i="24"/>
  <c r="AE98" i="24"/>
  <c r="AF97" i="24"/>
  <c r="AL97" i="24"/>
  <c r="AJ98" i="24"/>
  <c r="AK97" i="24"/>
  <c r="AM96" i="24" s="1"/>
  <c r="AN96" i="24" s="1"/>
  <c r="AI95" i="24"/>
  <c r="AH93" i="23"/>
  <c r="AI93" i="23" s="1"/>
  <c r="AG94" i="23"/>
  <c r="AL95" i="23"/>
  <c r="AJ96" i="23"/>
  <c r="AK95" i="23"/>
  <c r="AM94" i="23" s="1"/>
  <c r="AN94" i="23" s="1"/>
  <c r="AF95" i="23"/>
  <c r="AE96" i="23"/>
  <c r="A579" i="6"/>
  <c r="B580" i="6"/>
  <c r="A321" i="6"/>
  <c r="A83" i="6"/>
  <c r="AH95" i="25" l="1"/>
  <c r="AI95" i="25" s="1"/>
  <c r="AG96" i="25"/>
  <c r="AF97" i="25"/>
  <c r="AE98" i="25"/>
  <c r="AJ99" i="25"/>
  <c r="AK98" i="25"/>
  <c r="AM97" i="25" s="1"/>
  <c r="AN97" i="25" s="1"/>
  <c r="AL98" i="25"/>
  <c r="AK98" i="24"/>
  <c r="AM97" i="24" s="1"/>
  <c r="AN97" i="24" s="1"/>
  <c r="AL98" i="24"/>
  <c r="AJ99" i="24"/>
  <c r="AH96" i="24"/>
  <c r="AI96" i="24" s="1"/>
  <c r="AG97" i="24"/>
  <c r="AE99" i="24"/>
  <c r="AF98" i="24"/>
  <c r="AJ97" i="23"/>
  <c r="AL96" i="23"/>
  <c r="AK96" i="23"/>
  <c r="AM95" i="23" s="1"/>
  <c r="AN95" i="23" s="1"/>
  <c r="AF96" i="23"/>
  <c r="AE97" i="23"/>
  <c r="AG95" i="23"/>
  <c r="AH94" i="23"/>
  <c r="AI94" i="23" s="1"/>
  <c r="A580" i="6"/>
  <c r="B581" i="6"/>
  <c r="A322" i="6"/>
  <c r="A84" i="6"/>
  <c r="AL99" i="25" l="1"/>
  <c r="AJ100" i="25"/>
  <c r="AK99" i="25"/>
  <c r="AM98" i="25" s="1"/>
  <c r="AN98" i="25" s="1"/>
  <c r="AE99" i="25"/>
  <c r="AF98" i="25"/>
  <c r="AG97" i="25"/>
  <c r="AH96" i="25"/>
  <c r="AI96" i="25" s="1"/>
  <c r="AL99" i="24"/>
  <c r="AK99" i="24"/>
  <c r="AM98" i="24" s="1"/>
  <c r="AN98" i="24" s="1"/>
  <c r="AJ100" i="24"/>
  <c r="AG98" i="24"/>
  <c r="AH97" i="24"/>
  <c r="AI97" i="24" s="1"/>
  <c r="AF99" i="24"/>
  <c r="AE100" i="24"/>
  <c r="AE98" i="23"/>
  <c r="AF97" i="23"/>
  <c r="AG96" i="23"/>
  <c r="AH95" i="23"/>
  <c r="AI95" i="23" s="1"/>
  <c r="AK97" i="23"/>
  <c r="AM96" i="23" s="1"/>
  <c r="AN96" i="23" s="1"/>
  <c r="AL97" i="23"/>
  <c r="AJ98" i="23"/>
  <c r="B582" i="6"/>
  <c r="A581" i="6"/>
  <c r="A323" i="6"/>
  <c r="A85" i="6"/>
  <c r="AE100" i="25" l="1"/>
  <c r="AF99" i="25"/>
  <c r="AG98" i="25"/>
  <c r="AH97" i="25"/>
  <c r="AI97" i="25" s="1"/>
  <c r="AL100" i="25"/>
  <c r="AJ101" i="25"/>
  <c r="AK100" i="25"/>
  <c r="AM99" i="25" s="1"/>
  <c r="AN99" i="25" s="1"/>
  <c r="AK100" i="24"/>
  <c r="AM99" i="24" s="1"/>
  <c r="AJ101" i="24"/>
  <c r="AL100" i="24"/>
  <c r="AE101" i="24"/>
  <c r="AF100" i="24"/>
  <c r="AG99" i="24"/>
  <c r="AH98" i="24"/>
  <c r="AI98" i="24" s="1"/>
  <c r="AN99" i="24"/>
  <c r="AL98" i="23"/>
  <c r="AJ99" i="23"/>
  <c r="AK98" i="23"/>
  <c r="AM97" i="23" s="1"/>
  <c r="AN97" i="23" s="1"/>
  <c r="AH96" i="23"/>
  <c r="AI96" i="23" s="1"/>
  <c r="AG97" i="23"/>
  <c r="AF98" i="23"/>
  <c r="AE99" i="23"/>
  <c r="A582" i="6"/>
  <c r="B583" i="6"/>
  <c r="A324" i="6"/>
  <c r="A86" i="6"/>
  <c r="AH98" i="25" l="1"/>
  <c r="AI98" i="25" s="1"/>
  <c r="AG99" i="25"/>
  <c r="AF100" i="25"/>
  <c r="AE101" i="25"/>
  <c r="AJ102" i="25"/>
  <c r="AL101" i="25"/>
  <c r="AK101" i="25"/>
  <c r="AM100" i="25" s="1"/>
  <c r="AN100" i="25" s="1"/>
  <c r="AG100" i="24"/>
  <c r="AH99" i="24"/>
  <c r="AI99" i="24" s="1"/>
  <c r="AE102" i="24"/>
  <c r="AF101" i="24"/>
  <c r="AK101" i="24"/>
  <c r="AM100" i="24" s="1"/>
  <c r="AN100" i="24" s="1"/>
  <c r="AJ102" i="24"/>
  <c r="AL101" i="24"/>
  <c r="AE100" i="23"/>
  <c r="AF99" i="23"/>
  <c r="AJ100" i="23"/>
  <c r="AL99" i="23"/>
  <c r="AK99" i="23"/>
  <c r="AM98" i="23" s="1"/>
  <c r="AN98" i="23" s="1"/>
  <c r="AG98" i="23"/>
  <c r="AH97" i="23"/>
  <c r="AI97" i="23"/>
  <c r="A583" i="6"/>
  <c r="B584" i="6"/>
  <c r="A325" i="6"/>
  <c r="A87" i="6"/>
  <c r="AE102" i="25" l="1"/>
  <c r="AF101" i="25"/>
  <c r="AH99" i="25"/>
  <c r="AI99" i="25" s="1"/>
  <c r="AG100" i="25"/>
  <c r="AK102" i="25"/>
  <c r="AM101" i="25" s="1"/>
  <c r="AN101" i="25" s="1"/>
  <c r="AL102" i="25"/>
  <c r="AJ103" i="25"/>
  <c r="AJ103" i="24"/>
  <c r="AL102" i="24"/>
  <c r="AK102" i="24"/>
  <c r="AM101" i="24" s="1"/>
  <c r="AN101" i="24" s="1"/>
  <c r="AH100" i="24"/>
  <c r="AI100" i="24" s="1"/>
  <c r="AG101" i="24"/>
  <c r="AE103" i="24"/>
  <c r="AF102" i="24"/>
  <c r="AJ101" i="23"/>
  <c r="AL100" i="23"/>
  <c r="AK100" i="23"/>
  <c r="AM99" i="23" s="1"/>
  <c r="AN99" i="23" s="1"/>
  <c r="AH98" i="23"/>
  <c r="AI98" i="23" s="1"/>
  <c r="AG99" i="23"/>
  <c r="AF100" i="23"/>
  <c r="AE101" i="23"/>
  <c r="A584" i="6"/>
  <c r="B585" i="6"/>
  <c r="A326" i="6"/>
  <c r="A88" i="6"/>
  <c r="AL103" i="25" l="1"/>
  <c r="AK103" i="25"/>
  <c r="AM102" i="25" s="1"/>
  <c r="AN102" i="25" s="1"/>
  <c r="AJ104" i="25"/>
  <c r="AH100" i="25"/>
  <c r="AI100" i="25" s="1"/>
  <c r="AG101" i="25"/>
  <c r="AE103" i="25"/>
  <c r="AF102" i="25"/>
  <c r="AE104" i="24"/>
  <c r="AF103" i="24"/>
  <c r="AG102" i="24"/>
  <c r="AH101" i="24"/>
  <c r="AI101" i="24" s="1"/>
  <c r="AJ104" i="24"/>
  <c r="AL103" i="24"/>
  <c r="AK103" i="24"/>
  <c r="AM102" i="24" s="1"/>
  <c r="AN102" i="24" s="1"/>
  <c r="AF101" i="23"/>
  <c r="AE102" i="23"/>
  <c r="AL101" i="23"/>
  <c r="AJ102" i="23"/>
  <c r="AK101" i="23"/>
  <c r="AM100" i="23" s="1"/>
  <c r="AN100" i="23" s="1"/>
  <c r="AH99" i="23"/>
  <c r="AI99" i="23" s="1"/>
  <c r="AG100" i="23"/>
  <c r="A585" i="6"/>
  <c r="B586" i="6"/>
  <c r="A327" i="6"/>
  <c r="A89" i="6"/>
  <c r="AJ105" i="25" l="1"/>
  <c r="AK104" i="25"/>
  <c r="AM103" i="25" s="1"/>
  <c r="AN103" i="25" s="1"/>
  <c r="AL104" i="25"/>
  <c r="AH101" i="25"/>
  <c r="AI101" i="25" s="1"/>
  <c r="AG102" i="25"/>
  <c r="AF103" i="25"/>
  <c r="AE104" i="25"/>
  <c r="AH102" i="24"/>
  <c r="AI102" i="24" s="1"/>
  <c r="AG103" i="24"/>
  <c r="AF104" i="24"/>
  <c r="AE105" i="24"/>
  <c r="AK104" i="24"/>
  <c r="AM103" i="24" s="1"/>
  <c r="AN103" i="24" s="1"/>
  <c r="AJ105" i="24"/>
  <c r="AL104" i="24"/>
  <c r="AJ103" i="23"/>
  <c r="AK102" i="23"/>
  <c r="AM101" i="23" s="1"/>
  <c r="AN101" i="23" s="1"/>
  <c r="AL102" i="23"/>
  <c r="AE103" i="23"/>
  <c r="AF102" i="23"/>
  <c r="AG101" i="23"/>
  <c r="AH100" i="23"/>
  <c r="AI100" i="23" s="1"/>
  <c r="A586" i="6"/>
  <c r="B587" i="6"/>
  <c r="A328" i="6"/>
  <c r="A90" i="6"/>
  <c r="AE105" i="25" l="1"/>
  <c r="AF104" i="25"/>
  <c r="AH102" i="25"/>
  <c r="AI102" i="25" s="1"/>
  <c r="AG103" i="25"/>
  <c r="AJ106" i="25"/>
  <c r="AL105" i="25"/>
  <c r="AK105" i="25"/>
  <c r="AM104" i="25" s="1"/>
  <c r="AN104" i="25" s="1"/>
  <c r="AE106" i="24"/>
  <c r="AF105" i="24"/>
  <c r="AG104" i="24"/>
  <c r="AH103" i="24"/>
  <c r="AI103" i="24" s="1"/>
  <c r="AK105" i="24"/>
  <c r="AM104" i="24" s="1"/>
  <c r="AN104" i="24" s="1"/>
  <c r="AJ106" i="24"/>
  <c r="AL105" i="24"/>
  <c r="AH101" i="23"/>
  <c r="AG102" i="23"/>
  <c r="AE104" i="23"/>
  <c r="AF103" i="23"/>
  <c r="AI101" i="23"/>
  <c r="AL103" i="23"/>
  <c r="AJ104" i="23"/>
  <c r="AK103" i="23"/>
  <c r="AM102" i="23" s="1"/>
  <c r="AN102" i="23" s="1"/>
  <c r="B588" i="6"/>
  <c r="A587" i="6"/>
  <c r="A329" i="6"/>
  <c r="A91" i="6"/>
  <c r="AG104" i="25" l="1"/>
  <c r="AH103" i="25"/>
  <c r="AI103" i="25" s="1"/>
  <c r="AF105" i="25"/>
  <c r="AE106" i="25"/>
  <c r="AL106" i="25"/>
  <c r="AK106" i="25"/>
  <c r="AM105" i="25" s="1"/>
  <c r="AN105" i="25" s="1"/>
  <c r="AJ107" i="25"/>
  <c r="AG105" i="24"/>
  <c r="AH104" i="24"/>
  <c r="AI104" i="24" s="1"/>
  <c r="AL106" i="24"/>
  <c r="AJ107" i="24"/>
  <c r="AK106" i="24"/>
  <c r="AM105" i="24" s="1"/>
  <c r="AN105" i="24" s="1"/>
  <c r="AE107" i="24"/>
  <c r="AF106" i="24"/>
  <c r="AH102" i="23"/>
  <c r="AG103" i="23"/>
  <c r="AF104" i="23"/>
  <c r="AE105" i="23"/>
  <c r="AI102" i="23"/>
  <c r="AL104" i="23"/>
  <c r="AJ105" i="23"/>
  <c r="AK104" i="23"/>
  <c r="AM103" i="23" s="1"/>
  <c r="AN103" i="23" s="1"/>
  <c r="B589" i="6"/>
  <c r="A588" i="6"/>
  <c r="A330" i="6"/>
  <c r="A92" i="6"/>
  <c r="AH104" i="25" l="1"/>
  <c r="AG105" i="25"/>
  <c r="AF106" i="25"/>
  <c r="AE107" i="25"/>
  <c r="AJ108" i="25"/>
  <c r="AL107" i="25"/>
  <c r="AK107" i="25"/>
  <c r="AM106" i="25" s="1"/>
  <c r="AN106" i="25" s="1"/>
  <c r="AI104" i="25"/>
  <c r="AK107" i="24"/>
  <c r="AM106" i="24" s="1"/>
  <c r="AN106" i="24" s="1"/>
  <c r="AJ108" i="24"/>
  <c r="AL107" i="24"/>
  <c r="AG106" i="24"/>
  <c r="AH105" i="24"/>
  <c r="AI105" i="24" s="1"/>
  <c r="AF107" i="24"/>
  <c r="AE108" i="24"/>
  <c r="AE106" i="23"/>
  <c r="AF105" i="23"/>
  <c r="AH103" i="23"/>
  <c r="AI103" i="23" s="1"/>
  <c r="AG104" i="23"/>
  <c r="AJ106" i="23"/>
  <c r="AK105" i="23"/>
  <c r="AM104" i="23" s="1"/>
  <c r="AN104" i="23" s="1"/>
  <c r="AL105" i="23"/>
  <c r="A589" i="6"/>
  <c r="B590" i="6"/>
  <c r="A331" i="6"/>
  <c r="A93" i="6"/>
  <c r="AL108" i="25" l="1"/>
  <c r="AJ109" i="25"/>
  <c r="AK108" i="25"/>
  <c r="AM107" i="25" s="1"/>
  <c r="AN107" i="25" s="1"/>
  <c r="AE108" i="25"/>
  <c r="AF107" i="25"/>
  <c r="AH105" i="25"/>
  <c r="AI105" i="25" s="1"/>
  <c r="AG106" i="25"/>
  <c r="AF108" i="24"/>
  <c r="AE109" i="24"/>
  <c r="AH106" i="24"/>
  <c r="AI106" i="24" s="1"/>
  <c r="AG107" i="24"/>
  <c r="AJ109" i="24"/>
  <c r="AK108" i="24"/>
  <c r="AM107" i="24" s="1"/>
  <c r="AN107" i="24" s="1"/>
  <c r="AL108" i="24"/>
  <c r="AH104" i="23"/>
  <c r="AI104" i="23" s="1"/>
  <c r="AG105" i="23"/>
  <c r="AE107" i="23"/>
  <c r="AF106" i="23"/>
  <c r="AL106" i="23"/>
  <c r="AK106" i="23"/>
  <c r="AM105" i="23" s="1"/>
  <c r="AN105" i="23" s="1"/>
  <c r="AJ107" i="23"/>
  <c r="A590" i="6"/>
  <c r="B591" i="6"/>
  <c r="A332" i="6"/>
  <c r="A94" i="6"/>
  <c r="AF108" i="25" l="1"/>
  <c r="AE109" i="25"/>
  <c r="AG107" i="25"/>
  <c r="AH106" i="25"/>
  <c r="AI106" i="25" s="1"/>
  <c r="AL109" i="25"/>
  <c r="AJ110" i="25"/>
  <c r="AK109" i="25"/>
  <c r="AM108" i="25" s="1"/>
  <c r="AN108" i="25" s="1"/>
  <c r="AE110" i="24"/>
  <c r="AF109" i="24"/>
  <c r="AG108" i="24"/>
  <c r="AH107" i="24"/>
  <c r="AI107" i="24" s="1"/>
  <c r="AJ110" i="24"/>
  <c r="AL109" i="24"/>
  <c r="AK109" i="24"/>
  <c r="AM108" i="24" s="1"/>
  <c r="AN108" i="24" s="1"/>
  <c r="AH105" i="23"/>
  <c r="AG106" i="23"/>
  <c r="AF107" i="23"/>
  <c r="AE108" i="23"/>
  <c r="AI105" i="23"/>
  <c r="AL107" i="23"/>
  <c r="AK107" i="23"/>
  <c r="AM106" i="23" s="1"/>
  <c r="AJ108" i="23"/>
  <c r="AN106" i="23"/>
  <c r="B592" i="6"/>
  <c r="A591" i="6"/>
  <c r="A333" i="6"/>
  <c r="A95" i="6"/>
  <c r="AF109" i="25" l="1"/>
  <c r="AE110" i="25"/>
  <c r="AJ111" i="25"/>
  <c r="AK110" i="25"/>
  <c r="AM109" i="25" s="1"/>
  <c r="AN109" i="25" s="1"/>
  <c r="AL110" i="25"/>
  <c r="AH107" i="25"/>
  <c r="AI107" i="25" s="1"/>
  <c r="AG108" i="25"/>
  <c r="AG109" i="24"/>
  <c r="AH108" i="24"/>
  <c r="AF110" i="24"/>
  <c r="AE111" i="24"/>
  <c r="AI108" i="24"/>
  <c r="AK110" i="24"/>
  <c r="AM109" i="24" s="1"/>
  <c r="AN109" i="24" s="1"/>
  <c r="AL110" i="24"/>
  <c r="AJ111" i="24"/>
  <c r="AE109" i="23"/>
  <c r="AF108" i="23"/>
  <c r="AH106" i="23"/>
  <c r="AI106" i="23" s="1"/>
  <c r="AG107" i="23"/>
  <c r="AJ109" i="23"/>
  <c r="AK108" i="23"/>
  <c r="AM107" i="23" s="1"/>
  <c r="AN107" i="23" s="1"/>
  <c r="AL108" i="23"/>
  <c r="A592" i="6"/>
  <c r="B593" i="6"/>
  <c r="A334" i="6"/>
  <c r="A96" i="6"/>
  <c r="AJ112" i="25" l="1"/>
  <c r="AK111" i="25"/>
  <c r="AM110" i="25" s="1"/>
  <c r="AN110" i="25" s="1"/>
  <c r="AL111" i="25"/>
  <c r="AG109" i="25"/>
  <c r="AH108" i="25"/>
  <c r="AI108" i="25" s="1"/>
  <c r="AF110" i="25"/>
  <c r="AE111" i="25"/>
  <c r="AE112" i="24"/>
  <c r="AF111" i="24"/>
  <c r="AK111" i="24"/>
  <c r="AM110" i="24" s="1"/>
  <c r="AN110" i="24" s="1"/>
  <c r="AJ112" i="24"/>
  <c r="AL111" i="24"/>
  <c r="AH109" i="24"/>
  <c r="AI109" i="24" s="1"/>
  <c r="AG110" i="24"/>
  <c r="AH107" i="23"/>
  <c r="AI107" i="23" s="1"/>
  <c r="AG108" i="23"/>
  <c r="AK109" i="23"/>
  <c r="AM108" i="23" s="1"/>
  <c r="AN108" i="23" s="1"/>
  <c r="AJ110" i="23"/>
  <c r="AL109" i="23"/>
  <c r="AF109" i="23"/>
  <c r="AE110" i="23"/>
  <c r="B594" i="6"/>
  <c r="A593" i="6"/>
  <c r="A335" i="6"/>
  <c r="A97" i="6"/>
  <c r="AE112" i="25" l="1"/>
  <c r="AF111" i="25"/>
  <c r="AG110" i="25"/>
  <c r="AH109" i="25"/>
  <c r="AI109" i="25" s="1"/>
  <c r="AL112" i="25"/>
  <c r="AK112" i="25"/>
  <c r="AM111" i="25" s="1"/>
  <c r="AN111" i="25" s="1"/>
  <c r="AJ113" i="25"/>
  <c r="AJ113" i="24"/>
  <c r="AL112" i="24"/>
  <c r="AK112" i="24"/>
  <c r="AM111" i="24" s="1"/>
  <c r="AN111" i="24" s="1"/>
  <c r="AG111" i="24"/>
  <c r="AH110" i="24"/>
  <c r="AI110" i="24" s="1"/>
  <c r="AE113" i="24"/>
  <c r="AF112" i="24"/>
  <c r="AL110" i="23"/>
  <c r="AK110" i="23"/>
  <c r="AM109" i="23" s="1"/>
  <c r="AN109" i="23" s="1"/>
  <c r="AJ111" i="23"/>
  <c r="AH108" i="23"/>
  <c r="AI108" i="23" s="1"/>
  <c r="AG109" i="23"/>
  <c r="AF110" i="23"/>
  <c r="AE111" i="23"/>
  <c r="A594" i="6"/>
  <c r="B595" i="6"/>
  <c r="A336" i="6"/>
  <c r="A98" i="6"/>
  <c r="AF112" i="25" l="1"/>
  <c r="AE113" i="25"/>
  <c r="AH110" i="25"/>
  <c r="AI110" i="25" s="1"/>
  <c r="AG111" i="25"/>
  <c r="AJ114" i="25"/>
  <c r="AL113" i="25"/>
  <c r="AK113" i="25"/>
  <c r="AM112" i="25" s="1"/>
  <c r="AN112" i="25" s="1"/>
  <c r="AH111" i="24"/>
  <c r="AI111" i="24" s="1"/>
  <c r="AG112" i="24"/>
  <c r="AE114" i="24"/>
  <c r="AF113" i="24"/>
  <c r="AK113" i="24"/>
  <c r="AM112" i="24" s="1"/>
  <c r="AN112" i="24" s="1"/>
  <c r="AJ114" i="24"/>
  <c r="AL113" i="24"/>
  <c r="AJ112" i="23"/>
  <c r="AL111" i="23"/>
  <c r="AK111" i="23"/>
  <c r="AM110" i="23" s="1"/>
  <c r="AN110" i="23" s="1"/>
  <c r="AE112" i="23"/>
  <c r="AF111" i="23"/>
  <c r="AH109" i="23"/>
  <c r="AI109" i="23" s="1"/>
  <c r="AG110" i="23"/>
  <c r="A595" i="6"/>
  <c r="B596" i="6"/>
  <c r="A337" i="6"/>
  <c r="A99" i="6"/>
  <c r="AL114" i="25" l="1"/>
  <c r="AJ115" i="25"/>
  <c r="AK114" i="25"/>
  <c r="AM113" i="25" s="1"/>
  <c r="AN113" i="25" s="1"/>
  <c r="AE114" i="25"/>
  <c r="AF113" i="25"/>
  <c r="AG112" i="25"/>
  <c r="AH111" i="25"/>
  <c r="AI111" i="25" s="1"/>
  <c r="AG113" i="24"/>
  <c r="AH112" i="24"/>
  <c r="AE115" i="24"/>
  <c r="AF114" i="24"/>
  <c r="AI112" i="24"/>
  <c r="AJ115" i="24"/>
  <c r="AK114" i="24"/>
  <c r="AM113" i="24" s="1"/>
  <c r="AN113" i="24" s="1"/>
  <c r="AL114" i="24"/>
  <c r="AL112" i="23"/>
  <c r="AJ113" i="23"/>
  <c r="AK112" i="23"/>
  <c r="AM111" i="23" s="1"/>
  <c r="AN111" i="23" s="1"/>
  <c r="AH110" i="23"/>
  <c r="AI110" i="23" s="1"/>
  <c r="AG111" i="23"/>
  <c r="AE113" i="23"/>
  <c r="AF112" i="23"/>
  <c r="B597" i="6"/>
  <c r="A596" i="6"/>
  <c r="A338" i="6"/>
  <c r="A100" i="6"/>
  <c r="AG113" i="25" l="1"/>
  <c r="AH112" i="25"/>
  <c r="AI112" i="25" s="1"/>
  <c r="AE115" i="25"/>
  <c r="AF114" i="25"/>
  <c r="AL115" i="25"/>
  <c r="AJ116" i="25"/>
  <c r="AK115" i="25"/>
  <c r="AM114" i="25" s="1"/>
  <c r="AN114" i="25" s="1"/>
  <c r="AL115" i="24"/>
  <c r="AJ116" i="24"/>
  <c r="AK115" i="24"/>
  <c r="AM114" i="24" s="1"/>
  <c r="AN114" i="24" s="1"/>
  <c r="AG114" i="24"/>
  <c r="AH113" i="24"/>
  <c r="AI113" i="24" s="1"/>
  <c r="AE116" i="24"/>
  <c r="AF115" i="24"/>
  <c r="AL113" i="23"/>
  <c r="AK113" i="23"/>
  <c r="AM112" i="23" s="1"/>
  <c r="AN112" i="23" s="1"/>
  <c r="AJ114" i="23"/>
  <c r="AH111" i="23"/>
  <c r="AI111" i="23" s="1"/>
  <c r="AG112" i="23"/>
  <c r="AF113" i="23"/>
  <c r="AE114" i="23"/>
  <c r="A597" i="6"/>
  <c r="B598" i="6"/>
  <c r="A339" i="6"/>
  <c r="A101" i="6"/>
  <c r="AJ117" i="25" l="1"/>
  <c r="AK116" i="25"/>
  <c r="AM115" i="25" s="1"/>
  <c r="AN115" i="25" s="1"/>
  <c r="AL116" i="25"/>
  <c r="AH113" i="25"/>
  <c r="AI113" i="25" s="1"/>
  <c r="AG114" i="25"/>
  <c r="AF115" i="25"/>
  <c r="AE116" i="25"/>
  <c r="AK116" i="24"/>
  <c r="AM115" i="24" s="1"/>
  <c r="AN115" i="24" s="1"/>
  <c r="AL116" i="24"/>
  <c r="AJ117" i="24"/>
  <c r="AH114" i="24"/>
  <c r="AI114" i="24" s="1"/>
  <c r="AG115" i="24"/>
  <c r="AE117" i="24"/>
  <c r="AF116" i="24"/>
  <c r="AJ115" i="23"/>
  <c r="AK114" i="23"/>
  <c r="AM113" i="23" s="1"/>
  <c r="AN113" i="23" s="1"/>
  <c r="AL114" i="23"/>
  <c r="AF114" i="23"/>
  <c r="AE115" i="23"/>
  <c r="AG113" i="23"/>
  <c r="AH112" i="23"/>
  <c r="AI112" i="23" s="1"/>
  <c r="A598" i="6"/>
  <c r="B599" i="6"/>
  <c r="A340" i="6"/>
  <c r="A102" i="6"/>
  <c r="AF116" i="25" l="1"/>
  <c r="AE117" i="25"/>
  <c r="AG115" i="25"/>
  <c r="AH114" i="25"/>
  <c r="AI114" i="25" s="1"/>
  <c r="AK117" i="25"/>
  <c r="AM116" i="25" s="1"/>
  <c r="AN116" i="25" s="1"/>
  <c r="AL117" i="25"/>
  <c r="AJ118" i="25"/>
  <c r="AK117" i="24"/>
  <c r="AM116" i="24" s="1"/>
  <c r="AN116" i="24" s="1"/>
  <c r="AL117" i="24"/>
  <c r="AJ118" i="24"/>
  <c r="AH115" i="24"/>
  <c r="AI115" i="24" s="1"/>
  <c r="AG116" i="24"/>
  <c r="AE118" i="24"/>
  <c r="AF117" i="24"/>
  <c r="AE116" i="23"/>
  <c r="AF115" i="23"/>
  <c r="AH113" i="23"/>
  <c r="AI113" i="23" s="1"/>
  <c r="AG114" i="23"/>
  <c r="AK115" i="23"/>
  <c r="AM114" i="23" s="1"/>
  <c r="AN114" i="23" s="1"/>
  <c r="AJ116" i="23"/>
  <c r="AL115" i="23"/>
  <c r="A599" i="6"/>
  <c r="B600" i="6"/>
  <c r="A341" i="6"/>
  <c r="A103" i="6"/>
  <c r="AE118" i="25" l="1"/>
  <c r="AF117" i="25"/>
  <c r="AL118" i="25"/>
  <c r="AJ119" i="25"/>
  <c r="AK118" i="25"/>
  <c r="AM117" i="25" s="1"/>
  <c r="AN117" i="25" s="1"/>
  <c r="AG116" i="25"/>
  <c r="AH115" i="25"/>
  <c r="AI115" i="25" s="1"/>
  <c r="AG117" i="24"/>
  <c r="AH116" i="24"/>
  <c r="AI116" i="24" s="1"/>
  <c r="AL118" i="24"/>
  <c r="AK118" i="24"/>
  <c r="AM117" i="24" s="1"/>
  <c r="AN117" i="24" s="1"/>
  <c r="AJ119" i="24"/>
  <c r="AE119" i="24"/>
  <c r="AF118" i="24"/>
  <c r="AL116" i="23"/>
  <c r="AJ117" i="23"/>
  <c r="AK116" i="23"/>
  <c r="AM115" i="23" s="1"/>
  <c r="AN115" i="23" s="1"/>
  <c r="AH114" i="23"/>
  <c r="AI114" i="23" s="1"/>
  <c r="AG115" i="23"/>
  <c r="AF116" i="23"/>
  <c r="AE117" i="23"/>
  <c r="A600" i="6"/>
  <c r="B601" i="6"/>
  <c r="A342" i="6"/>
  <c r="A104" i="6"/>
  <c r="AJ120" i="25" l="1"/>
  <c r="AL119" i="25"/>
  <c r="AK119" i="25"/>
  <c r="AM118" i="25" s="1"/>
  <c r="AN118" i="25" s="1"/>
  <c r="AH116" i="25"/>
  <c r="AI116" i="25" s="1"/>
  <c r="AG117" i="25"/>
  <c r="AF118" i="25"/>
  <c r="AE119" i="25"/>
  <c r="AK119" i="24"/>
  <c r="AM118" i="24" s="1"/>
  <c r="AN118" i="24" s="1"/>
  <c r="AJ120" i="24"/>
  <c r="AL119" i="24"/>
  <c r="AH117" i="24"/>
  <c r="AI117" i="24" s="1"/>
  <c r="AG118" i="24"/>
  <c r="AE120" i="24"/>
  <c r="AF119" i="24"/>
  <c r="AJ118" i="23"/>
  <c r="AL117" i="23"/>
  <c r="AK117" i="23"/>
  <c r="AM116" i="23" s="1"/>
  <c r="AN116" i="23" s="1"/>
  <c r="AF117" i="23"/>
  <c r="AE118" i="23"/>
  <c r="AH115" i="23"/>
  <c r="AI115" i="23" s="1"/>
  <c r="AG116" i="23"/>
  <c r="A601" i="6"/>
  <c r="B602" i="6"/>
  <c r="A343" i="6"/>
  <c r="A105" i="6"/>
  <c r="AF119" i="25" l="1"/>
  <c r="AE120" i="25"/>
  <c r="AH117" i="25"/>
  <c r="AI117" i="25" s="1"/>
  <c r="AG118" i="25"/>
  <c r="AJ121" i="25"/>
  <c r="AK120" i="25"/>
  <c r="AM119" i="25" s="1"/>
  <c r="AN119" i="25" s="1"/>
  <c r="AL120" i="25"/>
  <c r="AH118" i="24"/>
  <c r="AG119" i="24"/>
  <c r="AF120" i="24"/>
  <c r="AE121" i="24"/>
  <c r="AJ121" i="24"/>
  <c r="AL120" i="24"/>
  <c r="AK120" i="24"/>
  <c r="AM119" i="24" s="1"/>
  <c r="AN119" i="24" s="1"/>
  <c r="AI118" i="24"/>
  <c r="AF118" i="23"/>
  <c r="AE119" i="23"/>
  <c r="AH116" i="23"/>
  <c r="AI116" i="23" s="1"/>
  <c r="AG117" i="23"/>
  <c r="AL118" i="23"/>
  <c r="AJ119" i="23"/>
  <c r="AK118" i="23"/>
  <c r="AM117" i="23" s="1"/>
  <c r="AN117" i="23" s="1"/>
  <c r="A602" i="6"/>
  <c r="B603" i="6"/>
  <c r="A344" i="6"/>
  <c r="A106" i="6"/>
  <c r="AF120" i="25" l="1"/>
  <c r="AE121" i="25"/>
  <c r="AH118" i="25"/>
  <c r="AI118" i="25" s="1"/>
  <c r="AG119" i="25"/>
  <c r="AL121" i="25"/>
  <c r="AK121" i="25"/>
  <c r="AM120" i="25" s="1"/>
  <c r="AN120" i="25" s="1"/>
  <c r="AJ122" i="25"/>
  <c r="AK121" i="24"/>
  <c r="AM120" i="24" s="1"/>
  <c r="AL121" i="24"/>
  <c r="AJ122" i="24"/>
  <c r="AE122" i="24"/>
  <c r="AF121" i="24"/>
  <c r="AG120" i="24"/>
  <c r="AH119" i="24"/>
  <c r="AI119" i="24" s="1"/>
  <c r="AN120" i="24"/>
  <c r="AL119" i="23"/>
  <c r="AK119" i="23"/>
  <c r="AM118" i="23" s="1"/>
  <c r="AN118" i="23" s="1"/>
  <c r="AJ120" i="23"/>
  <c r="AF119" i="23"/>
  <c r="AE120" i="23"/>
  <c r="AH117" i="23"/>
  <c r="AI117" i="23" s="1"/>
  <c r="AG118" i="23"/>
  <c r="A603" i="6"/>
  <c r="B604" i="6"/>
  <c r="A345" i="6"/>
  <c r="A107" i="6"/>
  <c r="AJ123" i="25" l="1"/>
  <c r="AK122" i="25"/>
  <c r="AM121" i="25" s="1"/>
  <c r="AN121" i="25" s="1"/>
  <c r="AL122" i="25"/>
  <c r="AF121" i="25"/>
  <c r="AE122" i="25"/>
  <c r="AH119" i="25"/>
  <c r="AI119" i="25" s="1"/>
  <c r="AG120" i="25"/>
  <c r="AE123" i="24"/>
  <c r="AF122" i="24"/>
  <c r="AK122" i="24"/>
  <c r="AM121" i="24" s="1"/>
  <c r="AN121" i="24" s="1"/>
  <c r="AL122" i="24"/>
  <c r="AJ123" i="24"/>
  <c r="AH120" i="24"/>
  <c r="AI120" i="24" s="1"/>
  <c r="AG121" i="24"/>
  <c r="AF120" i="23"/>
  <c r="AE121" i="23"/>
  <c r="AG119" i="23"/>
  <c r="AH118" i="23"/>
  <c r="AI118" i="23" s="1"/>
  <c r="AJ121" i="23"/>
  <c r="AK120" i="23"/>
  <c r="AM119" i="23" s="1"/>
  <c r="AN119" i="23" s="1"/>
  <c r="AL120" i="23"/>
  <c r="A604" i="6"/>
  <c r="B605" i="6"/>
  <c r="A346" i="6"/>
  <c r="A108" i="6"/>
  <c r="AE123" i="25" l="1"/>
  <c r="AF122" i="25"/>
  <c r="AJ124" i="25"/>
  <c r="AL123" i="25"/>
  <c r="AK123" i="25"/>
  <c r="AM122" i="25" s="1"/>
  <c r="AN122" i="25" s="1"/>
  <c r="AG121" i="25"/>
  <c r="AH120" i="25"/>
  <c r="AI120" i="25" s="1"/>
  <c r="AJ124" i="24"/>
  <c r="AL123" i="24"/>
  <c r="AK123" i="24"/>
  <c r="AM122" i="24" s="1"/>
  <c r="AN122" i="24" s="1"/>
  <c r="AG122" i="24"/>
  <c r="AH121" i="24"/>
  <c r="AI121" i="24" s="1"/>
  <c r="AF123" i="24"/>
  <c r="AE124" i="24"/>
  <c r="AJ122" i="23"/>
  <c r="AK121" i="23"/>
  <c r="AM120" i="23" s="1"/>
  <c r="AN120" i="23" s="1"/>
  <c r="AL121" i="23"/>
  <c r="AF121" i="23"/>
  <c r="AE122" i="23"/>
  <c r="AG120" i="23"/>
  <c r="AH119" i="23"/>
  <c r="AI119" i="23" s="1"/>
  <c r="B606" i="6"/>
  <c r="A605" i="6"/>
  <c r="A347" i="6"/>
  <c r="A109" i="6"/>
  <c r="AL124" i="25" l="1"/>
  <c r="AJ125" i="25"/>
  <c r="AK124" i="25"/>
  <c r="AM123" i="25" s="1"/>
  <c r="AN123" i="25" s="1"/>
  <c r="AG122" i="25"/>
  <c r="AH121" i="25"/>
  <c r="AI121" i="25" s="1"/>
  <c r="AE124" i="25"/>
  <c r="AF123" i="25"/>
  <c r="AE125" i="24"/>
  <c r="AF124" i="24"/>
  <c r="AG123" i="24"/>
  <c r="AH122" i="24"/>
  <c r="AI122" i="24" s="1"/>
  <c r="AL124" i="24"/>
  <c r="AK124" i="24"/>
  <c r="AM123" i="24" s="1"/>
  <c r="AN123" i="24" s="1"/>
  <c r="AJ125" i="24"/>
  <c r="AF122" i="23"/>
  <c r="AE123" i="23"/>
  <c r="AH120" i="23"/>
  <c r="AI120" i="23" s="1"/>
  <c r="AG121" i="23"/>
  <c r="AL122" i="23"/>
  <c r="AJ123" i="23"/>
  <c r="AK122" i="23"/>
  <c r="AM121" i="23" s="1"/>
  <c r="AN121" i="23" s="1"/>
  <c r="A606" i="6"/>
  <c r="B607" i="6"/>
  <c r="A348" i="6"/>
  <c r="A110" i="6"/>
  <c r="AJ126" i="25" l="1"/>
  <c r="AK125" i="25"/>
  <c r="AM124" i="25" s="1"/>
  <c r="AN124" i="25" s="1"/>
  <c r="AL125" i="25"/>
  <c r="AF124" i="25"/>
  <c r="AE125" i="25"/>
  <c r="AH122" i="25"/>
  <c r="AI122" i="25" s="1"/>
  <c r="AG123" i="25"/>
  <c r="AH123" i="24"/>
  <c r="AG124" i="24"/>
  <c r="AK125" i="24"/>
  <c r="AM124" i="24" s="1"/>
  <c r="AN124" i="24" s="1"/>
  <c r="AJ126" i="24"/>
  <c r="AL125" i="24"/>
  <c r="AI123" i="24"/>
  <c r="AF125" i="24"/>
  <c r="AE126" i="24"/>
  <c r="AJ124" i="23"/>
  <c r="AL123" i="23"/>
  <c r="AK123" i="23"/>
  <c r="AM122" i="23" s="1"/>
  <c r="AN122" i="23" s="1"/>
  <c r="AE124" i="23"/>
  <c r="AF123" i="23"/>
  <c r="AH121" i="23"/>
  <c r="AI121" i="23" s="1"/>
  <c r="AG122" i="23"/>
  <c r="A607" i="6"/>
  <c r="B608" i="6"/>
  <c r="A349" i="6"/>
  <c r="A111" i="6"/>
  <c r="AH123" i="25" l="1"/>
  <c r="AG124" i="25"/>
  <c r="AI123" i="25"/>
  <c r="AL126" i="25"/>
  <c r="AK126" i="25"/>
  <c r="AM125" i="25" s="1"/>
  <c r="AN125" i="25" s="1"/>
  <c r="AJ127" i="25"/>
  <c r="AE126" i="25"/>
  <c r="AF125" i="25"/>
  <c r="AK126" i="24"/>
  <c r="AM125" i="24" s="1"/>
  <c r="AJ127" i="24"/>
  <c r="AL126" i="24"/>
  <c r="AN125" i="24"/>
  <c r="AE127" i="24"/>
  <c r="AF126" i="24"/>
  <c r="AG125" i="24"/>
  <c r="AH124" i="24"/>
  <c r="AI124" i="24" s="1"/>
  <c r="AG123" i="23"/>
  <c r="AH122" i="23"/>
  <c r="AF124" i="23"/>
  <c r="AE125" i="23"/>
  <c r="AI122" i="23"/>
  <c r="AL124" i="23"/>
  <c r="AK124" i="23"/>
  <c r="AM123" i="23" s="1"/>
  <c r="AN123" i="23" s="1"/>
  <c r="AJ125" i="23"/>
  <c r="A608" i="6"/>
  <c r="B609" i="6"/>
  <c r="A350" i="6"/>
  <c r="A112" i="6"/>
  <c r="AG125" i="25" l="1"/>
  <c r="AH124" i="25"/>
  <c r="AI124" i="25" s="1"/>
  <c r="AF126" i="25"/>
  <c r="AE127" i="25"/>
  <c r="AL127" i="25"/>
  <c r="AK127" i="25"/>
  <c r="AM126" i="25" s="1"/>
  <c r="AN126" i="25" s="1"/>
  <c r="AJ128" i="25"/>
  <c r="AE128" i="24"/>
  <c r="AF127" i="24"/>
  <c r="AJ128" i="24"/>
  <c r="AL127" i="24"/>
  <c r="AK127" i="24"/>
  <c r="AM126" i="24" s="1"/>
  <c r="AN126" i="24" s="1"/>
  <c r="AG126" i="24"/>
  <c r="AH125" i="24"/>
  <c r="AI125" i="24" s="1"/>
  <c r="AF125" i="23"/>
  <c r="AE126" i="23"/>
  <c r="AL125" i="23"/>
  <c r="AK125" i="23"/>
  <c r="AM124" i="23" s="1"/>
  <c r="AN124" i="23" s="1"/>
  <c r="AJ126" i="23"/>
  <c r="AH123" i="23"/>
  <c r="AI123" i="23" s="1"/>
  <c r="AG124" i="23"/>
  <c r="B610" i="6"/>
  <c r="A609" i="6"/>
  <c r="A351" i="6"/>
  <c r="A113" i="6"/>
  <c r="AF127" i="25" l="1"/>
  <c r="AE128" i="25"/>
  <c r="AJ129" i="25"/>
  <c r="AL128" i="25"/>
  <c r="AK128" i="25"/>
  <c r="AM127" i="25" s="1"/>
  <c r="AN127" i="25" s="1"/>
  <c r="AH125" i="25"/>
  <c r="AI125" i="25" s="1"/>
  <c r="AG126" i="25"/>
  <c r="AK128" i="24"/>
  <c r="AM127" i="24" s="1"/>
  <c r="AJ129" i="24"/>
  <c r="AL128" i="24"/>
  <c r="AG127" i="24"/>
  <c r="AH126" i="24"/>
  <c r="AI126" i="24" s="1"/>
  <c r="AN127" i="24"/>
  <c r="AF128" i="24"/>
  <c r="AE129" i="24"/>
  <c r="AJ127" i="23"/>
  <c r="AL126" i="23"/>
  <c r="AK126" i="23"/>
  <c r="AM125" i="23" s="1"/>
  <c r="AN125" i="23" s="1"/>
  <c r="AF126" i="23"/>
  <c r="AE127" i="23"/>
  <c r="AG125" i="23"/>
  <c r="AH124" i="23"/>
  <c r="AI124" i="23" s="1"/>
  <c r="A610" i="6"/>
  <c r="B611" i="6"/>
  <c r="A352" i="6"/>
  <c r="A114" i="6"/>
  <c r="AJ130" i="25" l="1"/>
  <c r="AK129" i="25"/>
  <c r="AM128" i="25" s="1"/>
  <c r="AN128" i="25" s="1"/>
  <c r="AL129" i="25"/>
  <c r="AF128" i="25"/>
  <c r="AE129" i="25"/>
  <c r="AH126" i="25"/>
  <c r="AI126" i="25" s="1"/>
  <c r="AG127" i="25"/>
  <c r="AF129" i="24"/>
  <c r="AE130" i="24"/>
  <c r="AH127" i="24"/>
  <c r="AI127" i="24" s="1"/>
  <c r="AG128" i="24"/>
  <c r="AK129" i="24"/>
  <c r="AM128" i="24" s="1"/>
  <c r="AN128" i="24" s="1"/>
  <c r="AL129" i="24"/>
  <c r="AJ130" i="24"/>
  <c r="AF127" i="23"/>
  <c r="AE128" i="23"/>
  <c r="AG126" i="23"/>
  <c r="AH125" i="23"/>
  <c r="AI125" i="23" s="1"/>
  <c r="AK127" i="23"/>
  <c r="AM126" i="23" s="1"/>
  <c r="AN126" i="23" s="1"/>
  <c r="AJ128" i="23"/>
  <c r="AL127" i="23"/>
  <c r="B612" i="6"/>
  <c r="A611" i="6"/>
  <c r="A353" i="6"/>
  <c r="A115" i="6"/>
  <c r="AF129" i="25" l="1"/>
  <c r="AE130" i="25"/>
  <c r="AH127" i="25"/>
  <c r="AI127" i="25" s="1"/>
  <c r="AG128" i="25"/>
  <c r="AJ131" i="25"/>
  <c r="AL130" i="25"/>
  <c r="AK130" i="25"/>
  <c r="AM129" i="25" s="1"/>
  <c r="AN129" i="25" s="1"/>
  <c r="AE131" i="24"/>
  <c r="AF130" i="24"/>
  <c r="AG129" i="24"/>
  <c r="AH128" i="24"/>
  <c r="AI128" i="24" s="1"/>
  <c r="AJ131" i="24"/>
  <c r="AK130" i="24"/>
  <c r="AM129" i="24" s="1"/>
  <c r="AN129" i="24" s="1"/>
  <c r="AL130" i="24"/>
  <c r="AL128" i="23"/>
  <c r="AJ129" i="23"/>
  <c r="AK128" i="23"/>
  <c r="AM127" i="23" s="1"/>
  <c r="AN127" i="23" s="1"/>
  <c r="AF128" i="23"/>
  <c r="AE129" i="23"/>
  <c r="AH126" i="23"/>
  <c r="AI126" i="23" s="1"/>
  <c r="AG127" i="23"/>
  <c r="B613" i="6"/>
  <c r="A612" i="6"/>
  <c r="A354" i="6"/>
  <c r="A116" i="6"/>
  <c r="AF130" i="25" l="1"/>
  <c r="AE131" i="25"/>
  <c r="AK131" i="25"/>
  <c r="AM130" i="25" s="1"/>
  <c r="AN130" i="25" s="1"/>
  <c r="AL131" i="25"/>
  <c r="AJ132" i="25"/>
  <c r="AH128" i="25"/>
  <c r="AI128" i="25" s="1"/>
  <c r="AG129" i="25"/>
  <c r="AG130" i="24"/>
  <c r="AH129" i="24"/>
  <c r="AI129" i="24" s="1"/>
  <c r="AK131" i="24"/>
  <c r="AM130" i="24" s="1"/>
  <c r="AN130" i="24" s="1"/>
  <c r="AL131" i="24"/>
  <c r="AJ132" i="24"/>
  <c r="AF131" i="24"/>
  <c r="AE132" i="24"/>
  <c r="AH127" i="23"/>
  <c r="AG128" i="23"/>
  <c r="AJ130" i="23"/>
  <c r="AL129" i="23"/>
  <c r="AK129" i="23"/>
  <c r="AM128" i="23" s="1"/>
  <c r="AN128" i="23" s="1"/>
  <c r="AI127" i="23"/>
  <c r="AE130" i="23"/>
  <c r="AF129" i="23"/>
  <c r="A613" i="6"/>
  <c r="B614" i="6"/>
  <c r="A355" i="6"/>
  <c r="A117" i="6"/>
  <c r="AE132" i="25" l="1"/>
  <c r="AF131" i="25"/>
  <c r="AH129" i="25"/>
  <c r="AI129" i="25" s="1"/>
  <c r="AG130" i="25"/>
  <c r="AK132" i="25"/>
  <c r="AM131" i="25" s="1"/>
  <c r="AN131" i="25" s="1"/>
  <c r="AJ133" i="25"/>
  <c r="AL132" i="25"/>
  <c r="AJ133" i="24"/>
  <c r="AL132" i="24"/>
  <c r="AK132" i="24"/>
  <c r="AM131" i="24" s="1"/>
  <c r="AN131" i="24" s="1"/>
  <c r="AE133" i="24"/>
  <c r="AF132" i="24"/>
  <c r="AH130" i="24"/>
  <c r="AI130" i="24" s="1"/>
  <c r="AG131" i="24"/>
  <c r="AH128" i="23"/>
  <c r="AI128" i="23" s="1"/>
  <c r="AG129" i="23"/>
  <c r="AL130" i="23"/>
  <c r="AK130" i="23"/>
  <c r="AM129" i="23" s="1"/>
  <c r="AN129" i="23" s="1"/>
  <c r="AJ131" i="23"/>
  <c r="AE131" i="23"/>
  <c r="AF130" i="23"/>
  <c r="A614" i="6"/>
  <c r="B615" i="6"/>
  <c r="A356" i="6"/>
  <c r="A118" i="6"/>
  <c r="AH130" i="25" l="1"/>
  <c r="AI130" i="25" s="1"/>
  <c r="AG131" i="25"/>
  <c r="AK133" i="25"/>
  <c r="AM132" i="25" s="1"/>
  <c r="AN132" i="25" s="1"/>
  <c r="AL133" i="25"/>
  <c r="AJ134" i="25"/>
  <c r="AE133" i="25"/>
  <c r="AF132" i="25"/>
  <c r="AG132" i="24"/>
  <c r="AH131" i="24"/>
  <c r="AE134" i="24"/>
  <c r="AF133" i="24"/>
  <c r="AI131" i="24"/>
  <c r="AJ134" i="24"/>
  <c r="AL133" i="24"/>
  <c r="AK133" i="24"/>
  <c r="AM132" i="24" s="1"/>
  <c r="AN132" i="24" s="1"/>
  <c r="AL131" i="23"/>
  <c r="AK131" i="23"/>
  <c r="AM130" i="23" s="1"/>
  <c r="AN130" i="23" s="1"/>
  <c r="AJ132" i="23"/>
  <c r="AH129" i="23"/>
  <c r="AI129" i="23" s="1"/>
  <c r="AG130" i="23"/>
  <c r="AF131" i="23"/>
  <c r="AE132" i="23"/>
  <c r="A615" i="6"/>
  <c r="B616" i="6"/>
  <c r="A357" i="6"/>
  <c r="A119" i="6"/>
  <c r="AG132" i="25" l="1"/>
  <c r="AH131" i="25"/>
  <c r="AI131" i="25" s="1"/>
  <c r="AE134" i="25"/>
  <c r="AF133" i="25"/>
  <c r="AK134" i="25"/>
  <c r="AM133" i="25" s="1"/>
  <c r="AN133" i="25" s="1"/>
  <c r="AL134" i="25"/>
  <c r="AJ135" i="25"/>
  <c r="AK134" i="24"/>
  <c r="AM133" i="24" s="1"/>
  <c r="AN133" i="24" s="1"/>
  <c r="AL134" i="24"/>
  <c r="AJ135" i="24"/>
  <c r="AH132" i="24"/>
  <c r="AI132" i="24" s="1"/>
  <c r="AG133" i="24"/>
  <c r="AE135" i="24"/>
  <c r="AF134" i="24"/>
  <c r="AJ133" i="23"/>
  <c r="AK132" i="23"/>
  <c r="AM131" i="23" s="1"/>
  <c r="AN131" i="23" s="1"/>
  <c r="AL132" i="23"/>
  <c r="AF132" i="23"/>
  <c r="AE133" i="23"/>
  <c r="AG131" i="23"/>
  <c r="AH130" i="23"/>
  <c r="AI130" i="23"/>
  <c r="A616" i="6"/>
  <c r="B617" i="6"/>
  <c r="A358" i="6"/>
  <c r="A120" i="6"/>
  <c r="AG133" i="25" l="1"/>
  <c r="AH132" i="25"/>
  <c r="AI132" i="25" s="1"/>
  <c r="AE135" i="25"/>
  <c r="AF134" i="25"/>
  <c r="AK135" i="25"/>
  <c r="AM134" i="25" s="1"/>
  <c r="AN134" i="25" s="1"/>
  <c r="AJ136" i="25"/>
  <c r="AL135" i="25"/>
  <c r="AE136" i="24"/>
  <c r="AF135" i="24"/>
  <c r="AK135" i="24"/>
  <c r="AM134" i="24" s="1"/>
  <c r="AN134" i="24" s="1"/>
  <c r="AJ136" i="24"/>
  <c r="AL135" i="24"/>
  <c r="AI133" i="24"/>
  <c r="AH133" i="24"/>
  <c r="AG134" i="24"/>
  <c r="AE134" i="23"/>
  <c r="AF133" i="23"/>
  <c r="AH131" i="23"/>
  <c r="AI131" i="23" s="1"/>
  <c r="AG132" i="23"/>
  <c r="AK133" i="23"/>
  <c r="AM132" i="23" s="1"/>
  <c r="AN132" i="23" s="1"/>
  <c r="AJ134" i="23"/>
  <c r="AL133" i="23"/>
  <c r="A617" i="6"/>
  <c r="B618" i="6"/>
  <c r="A359" i="6"/>
  <c r="A121" i="6"/>
  <c r="AJ137" i="25" l="1"/>
  <c r="AK136" i="25"/>
  <c r="AM135" i="25" s="1"/>
  <c r="AN135" i="25" s="1"/>
  <c r="AL136" i="25"/>
  <c r="AH133" i="25"/>
  <c r="AI133" i="25" s="1"/>
  <c r="AG134" i="25"/>
  <c r="AF135" i="25"/>
  <c r="AE136" i="25"/>
  <c r="AL136" i="24"/>
  <c r="AK136" i="24"/>
  <c r="AM135" i="24" s="1"/>
  <c r="AN135" i="24" s="1"/>
  <c r="AJ137" i="24"/>
  <c r="AG135" i="24"/>
  <c r="AH134" i="24"/>
  <c r="AI134" i="24" s="1"/>
  <c r="AE137" i="24"/>
  <c r="AF136" i="24"/>
  <c r="AH132" i="23"/>
  <c r="AI132" i="23" s="1"/>
  <c r="AG133" i="23"/>
  <c r="AL134" i="23"/>
  <c r="AJ135" i="23"/>
  <c r="AK134" i="23"/>
  <c r="AM133" i="23" s="1"/>
  <c r="AN133" i="23" s="1"/>
  <c r="AF134" i="23"/>
  <c r="AE135" i="23"/>
  <c r="A618" i="6"/>
  <c r="B619" i="6"/>
  <c r="A360" i="6"/>
  <c r="A122" i="6"/>
  <c r="AH134" i="25" l="1"/>
  <c r="AG135" i="25"/>
  <c r="AI134" i="25"/>
  <c r="AE137" i="25"/>
  <c r="AF136" i="25"/>
  <c r="AK137" i="25"/>
  <c r="AM136" i="25" s="1"/>
  <c r="AN136" i="25" s="1"/>
  <c r="AL137" i="25"/>
  <c r="AJ138" i="25"/>
  <c r="AK137" i="24"/>
  <c r="AM136" i="24" s="1"/>
  <c r="AN136" i="24" s="1"/>
  <c r="AL137" i="24"/>
  <c r="AJ138" i="24"/>
  <c r="AH135" i="24"/>
  <c r="AI135" i="24" s="1"/>
  <c r="AG136" i="24"/>
  <c r="AE138" i="24"/>
  <c r="AF137" i="24"/>
  <c r="AJ136" i="23"/>
  <c r="AL135" i="23"/>
  <c r="AK135" i="23"/>
  <c r="AM134" i="23" s="1"/>
  <c r="AN134" i="23" s="1"/>
  <c r="AE136" i="23"/>
  <c r="AF135" i="23"/>
  <c r="AH133" i="23"/>
  <c r="AI133" i="23" s="1"/>
  <c r="AG134" i="23"/>
  <c r="A619" i="6"/>
  <c r="B620" i="6"/>
  <c r="A361" i="6"/>
  <c r="A123" i="6"/>
  <c r="AG136" i="25" l="1"/>
  <c r="AH135" i="25"/>
  <c r="AE138" i="25"/>
  <c r="AF137" i="25"/>
  <c r="AK138" i="25"/>
  <c r="AM137" i="25" s="1"/>
  <c r="AN137" i="25" s="1"/>
  <c r="AL138" i="25"/>
  <c r="AJ139" i="25"/>
  <c r="AI135" i="25"/>
  <c r="AJ139" i="24"/>
  <c r="AL138" i="24"/>
  <c r="AK138" i="24"/>
  <c r="AM137" i="24" s="1"/>
  <c r="AN137" i="24" s="1"/>
  <c r="AH136" i="24"/>
  <c r="AI136" i="24" s="1"/>
  <c r="AG137" i="24"/>
  <c r="AF138" i="24"/>
  <c r="AE139" i="24"/>
  <c r="AE137" i="23"/>
  <c r="AF136" i="23"/>
  <c r="AH134" i="23"/>
  <c r="AI134" i="23" s="1"/>
  <c r="AG135" i="23"/>
  <c r="AJ137" i="23"/>
  <c r="AL136" i="23"/>
  <c r="AK136" i="23"/>
  <c r="AM135" i="23" s="1"/>
  <c r="AN135" i="23" s="1"/>
  <c r="A620" i="6"/>
  <c r="B621" i="6"/>
  <c r="A362" i="6"/>
  <c r="A124" i="6"/>
  <c r="AJ140" i="25" l="1"/>
  <c r="AL139" i="25"/>
  <c r="AK139" i="25"/>
  <c r="AM138" i="25" s="1"/>
  <c r="AN138" i="25" s="1"/>
  <c r="AG137" i="25"/>
  <c r="AH136" i="25"/>
  <c r="AI136" i="25" s="1"/>
  <c r="AF138" i="25"/>
  <c r="AE139" i="25"/>
  <c r="AE140" i="24"/>
  <c r="AF139" i="24"/>
  <c r="AG138" i="24"/>
  <c r="AH137" i="24"/>
  <c r="AI137" i="24" s="1"/>
  <c r="AK139" i="24"/>
  <c r="AM138" i="24" s="1"/>
  <c r="AN138" i="24" s="1"/>
  <c r="AJ140" i="24"/>
  <c r="AL139" i="24"/>
  <c r="AH135" i="23"/>
  <c r="AI135" i="23" s="1"/>
  <c r="AG136" i="23"/>
  <c r="AL137" i="23"/>
  <c r="AK137" i="23"/>
  <c r="AM136" i="23" s="1"/>
  <c r="AN136" i="23" s="1"/>
  <c r="AJ138" i="23"/>
  <c r="AF137" i="23"/>
  <c r="AE138" i="23"/>
  <c r="A621" i="6"/>
  <c r="B622" i="6"/>
  <c r="A363" i="6"/>
  <c r="A125" i="6"/>
  <c r="AE140" i="25" l="1"/>
  <c r="AF139" i="25"/>
  <c r="AG138" i="25"/>
  <c r="AH137" i="25"/>
  <c r="AI137" i="25" s="1"/>
  <c r="AK140" i="25"/>
  <c r="AM139" i="25" s="1"/>
  <c r="AN139" i="25" s="1"/>
  <c r="AL140" i="25"/>
  <c r="AJ141" i="25"/>
  <c r="AG139" i="24"/>
  <c r="AH138" i="24"/>
  <c r="AI138" i="24" s="1"/>
  <c r="AF140" i="24"/>
  <c r="AE141" i="24"/>
  <c r="AL140" i="24"/>
  <c r="AJ141" i="24"/>
  <c r="AK140" i="24"/>
  <c r="AM139" i="24" s="1"/>
  <c r="AN139" i="24" s="1"/>
  <c r="AE139" i="23"/>
  <c r="AF138" i="23"/>
  <c r="AG137" i="23"/>
  <c r="AH136" i="23"/>
  <c r="AI136" i="23" s="1"/>
  <c r="AJ139" i="23"/>
  <c r="AK138" i="23"/>
  <c r="AM137" i="23" s="1"/>
  <c r="AN137" i="23" s="1"/>
  <c r="AL138" i="23"/>
  <c r="A622" i="6"/>
  <c r="B623" i="6"/>
  <c r="A364" i="6"/>
  <c r="A126" i="6"/>
  <c r="AG139" i="25" l="1"/>
  <c r="AH138" i="25"/>
  <c r="AE141" i="25"/>
  <c r="AF140" i="25"/>
  <c r="AI138" i="25"/>
  <c r="AL141" i="25"/>
  <c r="AJ142" i="25"/>
  <c r="AK141" i="25"/>
  <c r="AM140" i="25" s="1"/>
  <c r="AN140" i="25" s="1"/>
  <c r="AJ142" i="24"/>
  <c r="AL141" i="24"/>
  <c r="AK141" i="24"/>
  <c r="AM140" i="24" s="1"/>
  <c r="AN140" i="24" s="1"/>
  <c r="AE142" i="24"/>
  <c r="AF141" i="24"/>
  <c r="AH139" i="24"/>
  <c r="AI139" i="24" s="1"/>
  <c r="AG140" i="24"/>
  <c r="AG138" i="23"/>
  <c r="AH137" i="23"/>
  <c r="AI137" i="23" s="1"/>
  <c r="AF139" i="23"/>
  <c r="AE140" i="23"/>
  <c r="AJ140" i="23"/>
  <c r="AL139" i="23"/>
  <c r="AK139" i="23"/>
  <c r="AM138" i="23" s="1"/>
  <c r="AN138" i="23" s="1"/>
  <c r="A623" i="6"/>
  <c r="B624" i="6"/>
  <c r="A365" i="6"/>
  <c r="A127" i="6"/>
  <c r="AG140" i="25" l="1"/>
  <c r="AH139" i="25"/>
  <c r="AE142" i="25"/>
  <c r="AF141" i="25"/>
  <c r="AL142" i="25"/>
  <c r="AK142" i="25"/>
  <c r="AM141" i="25" s="1"/>
  <c r="AN141" i="25" s="1"/>
  <c r="AJ143" i="25"/>
  <c r="AI139" i="25"/>
  <c r="AG141" i="24"/>
  <c r="AH140" i="24"/>
  <c r="AI140" i="24" s="1"/>
  <c r="AE143" i="24"/>
  <c r="AF142" i="24"/>
  <c r="AK142" i="24"/>
  <c r="AM141" i="24" s="1"/>
  <c r="AN141" i="24" s="1"/>
  <c r="AJ143" i="24"/>
  <c r="AL142" i="24"/>
  <c r="AF140" i="23"/>
  <c r="AE141" i="23"/>
  <c r="AH138" i="23"/>
  <c r="AI138" i="23" s="1"/>
  <c r="AG139" i="23"/>
  <c r="AL140" i="23"/>
  <c r="AJ141" i="23"/>
  <c r="AK140" i="23"/>
  <c r="AM139" i="23" s="1"/>
  <c r="AN139" i="23" s="1"/>
  <c r="B625" i="6"/>
  <c r="A624" i="6"/>
  <c r="A366" i="6"/>
  <c r="A128" i="6"/>
  <c r="AG141" i="25" l="1"/>
  <c r="AH140" i="25"/>
  <c r="AI140" i="25" s="1"/>
  <c r="AE143" i="25"/>
  <c r="AF142" i="25"/>
  <c r="AK143" i="25"/>
  <c r="AM142" i="25" s="1"/>
  <c r="AN142" i="25" s="1"/>
  <c r="AJ144" i="25"/>
  <c r="AL143" i="25"/>
  <c r="AH141" i="24"/>
  <c r="AG142" i="24"/>
  <c r="AL143" i="24"/>
  <c r="AK143" i="24"/>
  <c r="AM142" i="24" s="1"/>
  <c r="AN142" i="24" s="1"/>
  <c r="AJ144" i="24"/>
  <c r="AF143" i="24"/>
  <c r="AE144" i="24"/>
  <c r="AI141" i="24"/>
  <c r="AJ142" i="23"/>
  <c r="AK141" i="23"/>
  <c r="AM140" i="23" s="1"/>
  <c r="AN140" i="23" s="1"/>
  <c r="AL141" i="23"/>
  <c r="AF141" i="23"/>
  <c r="AE142" i="23"/>
  <c r="AG140" i="23"/>
  <c r="AH139" i="23"/>
  <c r="AI139" i="23" s="1"/>
  <c r="B626" i="6"/>
  <c r="A625" i="6"/>
  <c r="A367" i="6"/>
  <c r="A129" i="6"/>
  <c r="AH141" i="25" l="1"/>
  <c r="AG142" i="25"/>
  <c r="AE144" i="25"/>
  <c r="AF143" i="25"/>
  <c r="AI141" i="25"/>
  <c r="AL144" i="25"/>
  <c r="AJ145" i="25"/>
  <c r="AK144" i="25"/>
  <c r="AM143" i="25" s="1"/>
  <c r="AN143" i="25" s="1"/>
  <c r="AG143" i="24"/>
  <c r="AH142" i="24"/>
  <c r="AI142" i="24" s="1"/>
  <c r="AJ145" i="24"/>
  <c r="AL144" i="24"/>
  <c r="AK144" i="24"/>
  <c r="AM143" i="24" s="1"/>
  <c r="AN143" i="24" s="1"/>
  <c r="AE145" i="24"/>
  <c r="AF144" i="24"/>
  <c r="AE143" i="23"/>
  <c r="AF142" i="23"/>
  <c r="AG141" i="23"/>
  <c r="AH140" i="23"/>
  <c r="AI140" i="23" s="1"/>
  <c r="AJ143" i="23"/>
  <c r="AL142" i="23"/>
  <c r="AK142" i="23"/>
  <c r="AM141" i="23" s="1"/>
  <c r="AN141" i="23" s="1"/>
  <c r="A626" i="6"/>
  <c r="B627" i="6"/>
  <c r="A368" i="6"/>
  <c r="A130" i="6"/>
  <c r="AG143" i="25" l="1"/>
  <c r="AH142" i="25"/>
  <c r="AI142" i="25" s="1"/>
  <c r="AF144" i="25"/>
  <c r="AE145" i="25"/>
  <c r="AK145" i="25"/>
  <c r="AM144" i="25" s="1"/>
  <c r="AN144" i="25" s="1"/>
  <c r="AL145" i="25"/>
  <c r="AJ146" i="25"/>
  <c r="AJ146" i="24"/>
  <c r="AK145" i="24"/>
  <c r="AM144" i="24" s="1"/>
  <c r="AN144" i="24" s="1"/>
  <c r="AL145" i="24"/>
  <c r="AG144" i="24"/>
  <c r="AH143" i="24"/>
  <c r="AI143" i="24" s="1"/>
  <c r="AF145" i="24"/>
  <c r="AE146" i="24"/>
  <c r="AH141" i="23"/>
  <c r="AI141" i="23" s="1"/>
  <c r="AG142" i="23"/>
  <c r="AL143" i="23"/>
  <c r="AJ144" i="23"/>
  <c r="AK143" i="23"/>
  <c r="AM142" i="23" s="1"/>
  <c r="AN142" i="23" s="1"/>
  <c r="AF143" i="23"/>
  <c r="AE144" i="23"/>
  <c r="A627" i="6"/>
  <c r="B628" i="6"/>
  <c r="A369" i="6"/>
  <c r="A131" i="6"/>
  <c r="AE146" i="25" l="1"/>
  <c r="AF145" i="25"/>
  <c r="AG144" i="25"/>
  <c r="AH143" i="25"/>
  <c r="AI143" i="25" s="1"/>
  <c r="AK146" i="25"/>
  <c r="AM145" i="25" s="1"/>
  <c r="AN145" i="25" s="1"/>
  <c r="AJ147" i="25"/>
  <c r="AL146" i="25"/>
  <c r="AL146" i="24"/>
  <c r="AK146" i="24"/>
  <c r="AM145" i="24" s="1"/>
  <c r="AN145" i="24" s="1"/>
  <c r="AJ147" i="24"/>
  <c r="AF146" i="24"/>
  <c r="AE147" i="24"/>
  <c r="AH144" i="24"/>
  <c r="AI144" i="24" s="1"/>
  <c r="AG145" i="24"/>
  <c r="AJ145" i="23"/>
  <c r="AK144" i="23"/>
  <c r="AM143" i="23" s="1"/>
  <c r="AN143" i="23" s="1"/>
  <c r="AL144" i="23"/>
  <c r="AI142" i="23"/>
  <c r="AE145" i="23"/>
  <c r="AF144" i="23"/>
  <c r="AH142" i="23"/>
  <c r="AG143" i="23"/>
  <c r="A628" i="6"/>
  <c r="B629" i="6"/>
  <c r="A370" i="6"/>
  <c r="A132" i="6"/>
  <c r="AG145" i="25" l="1"/>
  <c r="AH144" i="25"/>
  <c r="AI144" i="25" s="1"/>
  <c r="AE147" i="25"/>
  <c r="AF146" i="25"/>
  <c r="AJ148" i="25"/>
  <c r="AL147" i="25"/>
  <c r="AK147" i="25"/>
  <c r="AM146" i="25" s="1"/>
  <c r="AN146" i="25" s="1"/>
  <c r="AH145" i="24"/>
  <c r="AG146" i="24"/>
  <c r="AJ148" i="24"/>
  <c r="AL147" i="24"/>
  <c r="AK147" i="24"/>
  <c r="AM146" i="24" s="1"/>
  <c r="AN146" i="24" s="1"/>
  <c r="AI145" i="24"/>
  <c r="AE148" i="24"/>
  <c r="AF147" i="24"/>
  <c r="AF145" i="23"/>
  <c r="AE146" i="23"/>
  <c r="AG144" i="23"/>
  <c r="AH143" i="23"/>
  <c r="AI143" i="23" s="1"/>
  <c r="AL145" i="23"/>
  <c r="AK145" i="23"/>
  <c r="AM144" i="23" s="1"/>
  <c r="AN144" i="23" s="1"/>
  <c r="AJ146" i="23"/>
  <c r="B630" i="6"/>
  <c r="A629" i="6"/>
  <c r="A371" i="6"/>
  <c r="A133" i="6"/>
  <c r="AG146" i="25" l="1"/>
  <c r="AH145" i="25"/>
  <c r="AI145" i="25" s="1"/>
  <c r="AE148" i="25"/>
  <c r="AF147" i="25"/>
  <c r="AL148" i="25"/>
  <c r="AK148" i="25"/>
  <c r="AM147" i="25" s="1"/>
  <c r="AN147" i="25" s="1"/>
  <c r="AJ149" i="25"/>
  <c r="AG147" i="24"/>
  <c r="AH146" i="24"/>
  <c r="AI146" i="24" s="1"/>
  <c r="AL148" i="24"/>
  <c r="AJ149" i="24"/>
  <c r="AK148" i="24"/>
  <c r="AM147" i="24" s="1"/>
  <c r="AN147" i="24" s="1"/>
  <c r="AE149" i="24"/>
  <c r="AF148" i="24"/>
  <c r="AL146" i="23"/>
  <c r="AK146" i="23"/>
  <c r="AM145" i="23" s="1"/>
  <c r="AN145" i="23" s="1"/>
  <c r="AJ147" i="23"/>
  <c r="AF146" i="23"/>
  <c r="AE147" i="23"/>
  <c r="AI144" i="23"/>
  <c r="AH144" i="23"/>
  <c r="AG145" i="23"/>
  <c r="A630" i="6"/>
  <c r="B631" i="6"/>
  <c r="A372" i="6"/>
  <c r="A134" i="6"/>
  <c r="AG147" i="25" l="1"/>
  <c r="AH146" i="25"/>
  <c r="AI146" i="25" s="1"/>
  <c r="AK149" i="25"/>
  <c r="AM148" i="25" s="1"/>
  <c r="AN148" i="25" s="1"/>
  <c r="AJ150" i="25"/>
  <c r="AL149" i="25"/>
  <c r="AE149" i="25"/>
  <c r="AF148" i="25"/>
  <c r="AL149" i="24"/>
  <c r="AK149" i="24"/>
  <c r="AM148" i="24" s="1"/>
  <c r="AN148" i="24" s="1"/>
  <c r="AJ150" i="24"/>
  <c r="AH147" i="24"/>
  <c r="AI147" i="24" s="1"/>
  <c r="AG148" i="24"/>
  <c r="AF149" i="24"/>
  <c r="AE150" i="24"/>
  <c r="AH145" i="23"/>
  <c r="AG146" i="23"/>
  <c r="AF147" i="23"/>
  <c r="AE148" i="23"/>
  <c r="AJ148" i="23"/>
  <c r="AL147" i="23"/>
  <c r="AK147" i="23"/>
  <c r="AM146" i="23" s="1"/>
  <c r="AI145" i="23"/>
  <c r="AN146" i="23"/>
  <c r="A631" i="6"/>
  <c r="B632" i="6"/>
  <c r="A373" i="6"/>
  <c r="A135" i="6"/>
  <c r="AF149" i="25" l="1"/>
  <c r="AE150" i="25"/>
  <c r="AK150" i="25"/>
  <c r="AM149" i="25" s="1"/>
  <c r="AN149" i="25" s="1"/>
  <c r="AJ151" i="25"/>
  <c r="AL150" i="25"/>
  <c r="AH147" i="25"/>
  <c r="AI147" i="25" s="1"/>
  <c r="AG148" i="25"/>
  <c r="AJ151" i="24"/>
  <c r="AL150" i="24"/>
  <c r="AK150" i="24"/>
  <c r="AM149" i="24" s="1"/>
  <c r="AN149" i="24" s="1"/>
  <c r="AF150" i="24"/>
  <c r="AE151" i="24"/>
  <c r="AG149" i="24"/>
  <c r="AH148" i="24"/>
  <c r="AI148" i="24" s="1"/>
  <c r="AK148" i="23"/>
  <c r="AM147" i="23" s="1"/>
  <c r="AN147" i="23" s="1"/>
  <c r="AJ149" i="23"/>
  <c r="AL148" i="23"/>
  <c r="AF148" i="23"/>
  <c r="AE149" i="23"/>
  <c r="AH146" i="23"/>
  <c r="AI146" i="23" s="1"/>
  <c r="AG147" i="23"/>
  <c r="A632" i="6"/>
  <c r="B633" i="6"/>
  <c r="A374" i="6"/>
  <c r="A136" i="6"/>
  <c r="AF150" i="25" l="1"/>
  <c r="AE151" i="25"/>
  <c r="AG149" i="25"/>
  <c r="AH148" i="25"/>
  <c r="AI148" i="25" s="1"/>
  <c r="AJ152" i="25"/>
  <c r="AK151" i="25"/>
  <c r="AM150" i="25" s="1"/>
  <c r="AN150" i="25" s="1"/>
  <c r="AL151" i="25"/>
  <c r="AH149" i="24"/>
  <c r="AG150" i="24"/>
  <c r="AK151" i="24"/>
  <c r="AM150" i="24" s="1"/>
  <c r="AN150" i="24" s="1"/>
  <c r="AJ152" i="24"/>
  <c r="AL151" i="24"/>
  <c r="AI149" i="24"/>
  <c r="AE152" i="24"/>
  <c r="AF151" i="24"/>
  <c r="AF149" i="23"/>
  <c r="AE150" i="23"/>
  <c r="AH147" i="23"/>
  <c r="AI147" i="23" s="1"/>
  <c r="AG148" i="23"/>
  <c r="AL149" i="23"/>
  <c r="AK149" i="23"/>
  <c r="AM148" i="23" s="1"/>
  <c r="AN148" i="23" s="1"/>
  <c r="AJ150" i="23"/>
  <c r="B634" i="6"/>
  <c r="A633" i="6"/>
  <c r="A375" i="6"/>
  <c r="A137" i="6"/>
  <c r="AE152" i="25" l="1"/>
  <c r="AF151" i="25"/>
  <c r="AG150" i="25"/>
  <c r="AH149" i="25"/>
  <c r="AI149" i="25" s="1"/>
  <c r="AK152" i="25"/>
  <c r="AM151" i="25" s="1"/>
  <c r="AN151" i="25" s="1"/>
  <c r="AJ153" i="25"/>
  <c r="AL152" i="25"/>
  <c r="AL152" i="24"/>
  <c r="AJ153" i="24"/>
  <c r="AK152" i="24"/>
  <c r="AM151" i="24" s="1"/>
  <c r="AN151" i="24" s="1"/>
  <c r="AH150" i="24"/>
  <c r="AI150" i="24" s="1"/>
  <c r="AG151" i="24"/>
  <c r="AF152" i="24"/>
  <c r="AE153" i="24"/>
  <c r="AJ151" i="23"/>
  <c r="AL150" i="23"/>
  <c r="AK150" i="23"/>
  <c r="AM149" i="23" s="1"/>
  <c r="AN149" i="23" s="1"/>
  <c r="AE151" i="23"/>
  <c r="AF150" i="23"/>
  <c r="AH148" i="23"/>
  <c r="AI148" i="23" s="1"/>
  <c r="AG149" i="23"/>
  <c r="A634" i="6"/>
  <c r="B635" i="6"/>
  <c r="A376" i="6"/>
  <c r="A138" i="6"/>
  <c r="AH150" i="25" l="1"/>
  <c r="AI150" i="25" s="1"/>
  <c r="AG151" i="25"/>
  <c r="AF152" i="25"/>
  <c r="AE153" i="25"/>
  <c r="AK153" i="25"/>
  <c r="AM152" i="25" s="1"/>
  <c r="AN152" i="25" s="1"/>
  <c r="AL153" i="25"/>
  <c r="AJ154" i="25"/>
  <c r="AJ154" i="24"/>
  <c r="AL153" i="24"/>
  <c r="AK153" i="24"/>
  <c r="AM152" i="24" s="1"/>
  <c r="AN152" i="24" s="1"/>
  <c r="AH151" i="24"/>
  <c r="AI151" i="24" s="1"/>
  <c r="AG152" i="24"/>
  <c r="AF153" i="24"/>
  <c r="AE154" i="24"/>
  <c r="AL151" i="23"/>
  <c r="AK151" i="23"/>
  <c r="AM150" i="23" s="1"/>
  <c r="AN150" i="23" s="1"/>
  <c r="AJ152" i="23"/>
  <c r="AE152" i="23"/>
  <c r="AF151" i="23"/>
  <c r="AH149" i="23"/>
  <c r="AI149" i="23" s="1"/>
  <c r="AG150" i="23"/>
  <c r="A635" i="6"/>
  <c r="B636" i="6"/>
  <c r="A377" i="6"/>
  <c r="A139" i="6"/>
  <c r="AE154" i="25" l="1"/>
  <c r="AF153" i="25"/>
  <c r="AH151" i="25"/>
  <c r="AI151" i="25" s="1"/>
  <c r="AG152" i="25"/>
  <c r="AJ155" i="25"/>
  <c r="AK154" i="25"/>
  <c r="AM153" i="25" s="1"/>
  <c r="AN153" i="25" s="1"/>
  <c r="AL154" i="25"/>
  <c r="AJ155" i="24"/>
  <c r="AL154" i="24"/>
  <c r="AK154" i="24"/>
  <c r="AM153" i="24" s="1"/>
  <c r="AN153" i="24" s="1"/>
  <c r="AE155" i="24"/>
  <c r="AF154" i="24"/>
  <c r="AH152" i="24"/>
  <c r="AI152" i="24" s="1"/>
  <c r="AG153" i="24"/>
  <c r="AH150" i="23"/>
  <c r="AG151" i="23"/>
  <c r="AF152" i="23"/>
  <c r="AE153" i="23"/>
  <c r="AL152" i="23"/>
  <c r="AK152" i="23"/>
  <c r="AM151" i="23" s="1"/>
  <c r="AN151" i="23" s="1"/>
  <c r="AJ153" i="23"/>
  <c r="AI150" i="23"/>
  <c r="A636" i="6"/>
  <c r="B637" i="6"/>
  <c r="A378" i="6"/>
  <c r="A140" i="6"/>
  <c r="AG153" i="25" l="1"/>
  <c r="AH152" i="25"/>
  <c r="AI152" i="25" s="1"/>
  <c r="AK155" i="25"/>
  <c r="AM154" i="25" s="1"/>
  <c r="AN154" i="25" s="1"/>
  <c r="AL155" i="25"/>
  <c r="AJ156" i="25"/>
  <c r="AE155" i="25"/>
  <c r="AF154" i="25"/>
  <c r="AF155" i="24"/>
  <c r="AE156" i="24"/>
  <c r="AL155" i="24"/>
  <c r="AK155" i="24"/>
  <c r="AM154" i="24" s="1"/>
  <c r="AN154" i="24" s="1"/>
  <c r="AJ156" i="24"/>
  <c r="AH153" i="24"/>
  <c r="AI153" i="24" s="1"/>
  <c r="AG154" i="24"/>
  <c r="AF153" i="23"/>
  <c r="AE154" i="23"/>
  <c r="AG152" i="23"/>
  <c r="AH151" i="23"/>
  <c r="AI151" i="23" s="1"/>
  <c r="AJ154" i="23"/>
  <c r="AK153" i="23"/>
  <c r="AM152" i="23" s="1"/>
  <c r="AN152" i="23" s="1"/>
  <c r="AL153" i="23"/>
  <c r="A637" i="6"/>
  <c r="B638" i="6"/>
  <c r="A379" i="6"/>
  <c r="A141" i="6"/>
  <c r="AF155" i="25" l="1"/>
  <c r="AE156" i="25"/>
  <c r="AG154" i="25"/>
  <c r="AH153" i="25"/>
  <c r="AI153" i="25" s="1"/>
  <c r="AJ157" i="25"/>
  <c r="AK156" i="25"/>
  <c r="AM155" i="25" s="1"/>
  <c r="AN155" i="25" s="1"/>
  <c r="AL156" i="25"/>
  <c r="AE157" i="24"/>
  <c r="AF156" i="24"/>
  <c r="AJ157" i="24"/>
  <c r="AK156" i="24"/>
  <c r="AM155" i="24" s="1"/>
  <c r="AN155" i="24" s="1"/>
  <c r="AL156" i="24"/>
  <c r="AG155" i="24"/>
  <c r="AH154" i="24"/>
  <c r="AI154" i="24" s="1"/>
  <c r="AE155" i="23"/>
  <c r="AF154" i="23"/>
  <c r="AK154" i="23"/>
  <c r="AM153" i="23" s="1"/>
  <c r="AN153" i="23" s="1"/>
  <c r="AJ155" i="23"/>
  <c r="AL154" i="23"/>
  <c r="AG153" i="23"/>
  <c r="AH152" i="23"/>
  <c r="AI152" i="23" s="1"/>
  <c r="A638" i="6"/>
  <c r="B639" i="6"/>
  <c r="A380" i="6"/>
  <c r="A142" i="6"/>
  <c r="AF156" i="25" l="1"/>
  <c r="AE157" i="25"/>
  <c r="AH154" i="25"/>
  <c r="AI154" i="25" s="1"/>
  <c r="AG155" i="25"/>
  <c r="AJ158" i="25"/>
  <c r="AL157" i="25"/>
  <c r="AK157" i="25"/>
  <c r="AM156" i="25" s="1"/>
  <c r="AN156" i="25" s="1"/>
  <c r="AG156" i="24"/>
  <c r="AH155" i="24"/>
  <c r="AJ158" i="24"/>
  <c r="AL157" i="24"/>
  <c r="AK157" i="24"/>
  <c r="AM156" i="24" s="1"/>
  <c r="AN156" i="24" s="1"/>
  <c r="AE158" i="24"/>
  <c r="AF157" i="24"/>
  <c r="AI155" i="24"/>
  <c r="AL155" i="23"/>
  <c r="AJ156" i="23"/>
  <c r="AK155" i="23"/>
  <c r="AM154" i="23" s="1"/>
  <c r="AN154" i="23" s="1"/>
  <c r="AH153" i="23"/>
  <c r="AI153" i="23" s="1"/>
  <c r="AG154" i="23"/>
  <c r="AF155" i="23"/>
  <c r="AE156" i="23"/>
  <c r="B640" i="6"/>
  <c r="A639" i="6"/>
  <c r="A381" i="6"/>
  <c r="A143" i="6"/>
  <c r="AE158" i="25" l="1"/>
  <c r="AF157" i="25"/>
  <c r="AG156" i="25"/>
  <c r="AH155" i="25"/>
  <c r="AI155" i="25" s="1"/>
  <c r="AK158" i="25"/>
  <c r="AM157" i="25" s="1"/>
  <c r="AN157" i="25" s="1"/>
  <c r="AJ159" i="25"/>
  <c r="AL158" i="25"/>
  <c r="AF158" i="24"/>
  <c r="AE159" i="24"/>
  <c r="AH156" i="24"/>
  <c r="AI156" i="24" s="1"/>
  <c r="AG157" i="24"/>
  <c r="AL158" i="24"/>
  <c r="AJ159" i="24"/>
  <c r="AK158" i="24"/>
  <c r="AM157" i="24" s="1"/>
  <c r="AN157" i="24" s="1"/>
  <c r="AJ157" i="23"/>
  <c r="AL156" i="23"/>
  <c r="AK156" i="23"/>
  <c r="AM155" i="23" s="1"/>
  <c r="AN155" i="23" s="1"/>
  <c r="AF156" i="23"/>
  <c r="AE157" i="23"/>
  <c r="AH154" i="23"/>
  <c r="AI154" i="23" s="1"/>
  <c r="AG155" i="23"/>
  <c r="A640" i="6"/>
  <c r="B641" i="6"/>
  <c r="A382" i="6"/>
  <c r="A144" i="6"/>
  <c r="AH156" i="25" l="1"/>
  <c r="AI156" i="25" s="1"/>
  <c r="AG157" i="25"/>
  <c r="AL159" i="25"/>
  <c r="AJ160" i="25"/>
  <c r="AK159" i="25"/>
  <c r="AM158" i="25" s="1"/>
  <c r="AN158" i="25" s="1"/>
  <c r="AF158" i="25"/>
  <c r="AE159" i="25"/>
  <c r="AF159" i="24"/>
  <c r="AE160" i="24"/>
  <c r="AJ160" i="24"/>
  <c r="AL159" i="24"/>
  <c r="AK159" i="24"/>
  <c r="AM158" i="24" s="1"/>
  <c r="AN158" i="24" s="1"/>
  <c r="AH157" i="24"/>
  <c r="AI157" i="24" s="1"/>
  <c r="AG158" i="24"/>
  <c r="AF157" i="23"/>
  <c r="AE158" i="23"/>
  <c r="AH155" i="23"/>
  <c r="AI155" i="23" s="1"/>
  <c r="AG156" i="23"/>
  <c r="AJ158" i="23"/>
  <c r="AK157" i="23"/>
  <c r="AM156" i="23" s="1"/>
  <c r="AN156" i="23" s="1"/>
  <c r="AL157" i="23"/>
  <c r="B642" i="6"/>
  <c r="A641" i="6"/>
  <c r="A383" i="6"/>
  <c r="A145" i="6"/>
  <c r="AH157" i="25" l="1"/>
  <c r="AI157" i="25" s="1"/>
  <c r="AG158" i="25"/>
  <c r="AL160" i="25"/>
  <c r="AJ161" i="25"/>
  <c r="AK160" i="25"/>
  <c r="AM159" i="25" s="1"/>
  <c r="AN159" i="25" s="1"/>
  <c r="AE160" i="25"/>
  <c r="AF159" i="25"/>
  <c r="AJ161" i="24"/>
  <c r="AL160" i="24"/>
  <c r="AK160" i="24"/>
  <c r="AM159" i="24" s="1"/>
  <c r="AN159" i="24" s="1"/>
  <c r="AI158" i="24"/>
  <c r="AE161" i="24"/>
  <c r="AF160" i="24"/>
  <c r="AG159" i="24"/>
  <c r="AH158" i="24"/>
  <c r="AF158" i="23"/>
  <c r="AE159" i="23"/>
  <c r="AL158" i="23"/>
  <c r="AK158" i="23"/>
  <c r="AM157" i="23" s="1"/>
  <c r="AN157" i="23" s="1"/>
  <c r="AJ159" i="23"/>
  <c r="AH156" i="23"/>
  <c r="AI156" i="23" s="1"/>
  <c r="AG157" i="23"/>
  <c r="A642" i="6"/>
  <c r="B643" i="6"/>
  <c r="A384" i="6"/>
  <c r="A146" i="6"/>
  <c r="AK161" i="25" l="1"/>
  <c r="AM160" i="25" s="1"/>
  <c r="AN160" i="25" s="1"/>
  <c r="AJ162" i="25"/>
  <c r="AL161" i="25"/>
  <c r="AG159" i="25"/>
  <c r="AH158" i="25"/>
  <c r="AI158" i="25" s="1"/>
  <c r="AE161" i="25"/>
  <c r="AF160" i="25"/>
  <c r="AH159" i="24"/>
  <c r="AG160" i="24"/>
  <c r="AF161" i="24"/>
  <c r="AE162" i="24"/>
  <c r="AI159" i="24"/>
  <c r="AL161" i="24"/>
  <c r="AK161" i="24"/>
  <c r="AM160" i="24" s="1"/>
  <c r="AN160" i="24" s="1"/>
  <c r="AJ162" i="24"/>
  <c r="AF159" i="23"/>
  <c r="AE160" i="23"/>
  <c r="AG158" i="23"/>
  <c r="AH157" i="23"/>
  <c r="AI157" i="23" s="1"/>
  <c r="AJ160" i="23"/>
  <c r="AK159" i="23"/>
  <c r="AM158" i="23" s="1"/>
  <c r="AN158" i="23" s="1"/>
  <c r="AL159" i="23"/>
  <c r="A643" i="6"/>
  <c r="B644" i="6"/>
  <c r="A385" i="6"/>
  <c r="A147" i="6"/>
  <c r="AJ163" i="25" l="1"/>
  <c r="AK162" i="25"/>
  <c r="AM161" i="25" s="1"/>
  <c r="AN161" i="25" s="1"/>
  <c r="AL162" i="25"/>
  <c r="AF161" i="25"/>
  <c r="AE162" i="25"/>
  <c r="AH159" i="25"/>
  <c r="AI159" i="25" s="1"/>
  <c r="AG160" i="25"/>
  <c r="AE163" i="24"/>
  <c r="AF162" i="24"/>
  <c r="AJ163" i="24"/>
  <c r="AL162" i="24"/>
  <c r="AK162" i="24"/>
  <c r="AM161" i="24" s="1"/>
  <c r="AN161" i="24" s="1"/>
  <c r="AG161" i="24"/>
  <c r="AH160" i="24"/>
  <c r="AI160" i="24"/>
  <c r="AF160" i="23"/>
  <c r="AE161" i="23"/>
  <c r="AG159" i="23"/>
  <c r="AH158" i="23"/>
  <c r="AI158" i="23" s="1"/>
  <c r="AJ161" i="23"/>
  <c r="AL160" i="23"/>
  <c r="AK160" i="23"/>
  <c r="AM159" i="23" s="1"/>
  <c r="AN159" i="23" s="1"/>
  <c r="A644" i="6"/>
  <c r="B645" i="6"/>
  <c r="A386" i="6"/>
  <c r="A148" i="6"/>
  <c r="AF162" i="25" l="1"/>
  <c r="AE163" i="25"/>
  <c r="AG161" i="25"/>
  <c r="AH160" i="25"/>
  <c r="AI160" i="25" s="1"/>
  <c r="AK163" i="25"/>
  <c r="AM162" i="25" s="1"/>
  <c r="AN162" i="25" s="1"/>
  <c r="AL163" i="25"/>
  <c r="AJ164" i="25"/>
  <c r="AJ164" i="24"/>
  <c r="AL163" i="24"/>
  <c r="AK163" i="24"/>
  <c r="AM162" i="24" s="1"/>
  <c r="AN162" i="24" s="1"/>
  <c r="AG162" i="24"/>
  <c r="AH161" i="24"/>
  <c r="AI161" i="24" s="1"/>
  <c r="AF163" i="24"/>
  <c r="AE164" i="24"/>
  <c r="AF161" i="23"/>
  <c r="AE162" i="23"/>
  <c r="AH159" i="23"/>
  <c r="AI159" i="23" s="1"/>
  <c r="AG160" i="23"/>
  <c r="AL161" i="23"/>
  <c r="AJ162" i="23"/>
  <c r="AK161" i="23"/>
  <c r="AM160" i="23" s="1"/>
  <c r="AN160" i="23" s="1"/>
  <c r="B646" i="6"/>
  <c r="A645" i="6"/>
  <c r="A387" i="6"/>
  <c r="A149" i="6"/>
  <c r="AK164" i="25" l="1"/>
  <c r="AM163" i="25" s="1"/>
  <c r="AN163" i="25" s="1"/>
  <c r="AL164" i="25"/>
  <c r="AJ165" i="25"/>
  <c r="AE164" i="25"/>
  <c r="AF163" i="25"/>
  <c r="AG162" i="25"/>
  <c r="AH161" i="25"/>
  <c r="AI161" i="25" s="1"/>
  <c r="AL164" i="24"/>
  <c r="AJ165" i="24"/>
  <c r="AK164" i="24"/>
  <c r="AM163" i="24" s="1"/>
  <c r="AN163" i="24" s="1"/>
  <c r="AH162" i="24"/>
  <c r="AI162" i="24" s="1"/>
  <c r="AG163" i="24"/>
  <c r="AF164" i="24"/>
  <c r="AE165" i="24"/>
  <c r="AH160" i="23"/>
  <c r="AI160" i="23" s="1"/>
  <c r="AG161" i="23"/>
  <c r="AE163" i="23"/>
  <c r="AF162" i="23"/>
  <c r="AJ163" i="23"/>
  <c r="AK162" i="23"/>
  <c r="AM161" i="23" s="1"/>
  <c r="AN161" i="23" s="1"/>
  <c r="AL162" i="23"/>
  <c r="A646" i="6"/>
  <c r="B647" i="6"/>
  <c r="A388" i="6"/>
  <c r="A150" i="6"/>
  <c r="AE165" i="25" l="1"/>
  <c r="AF164" i="25"/>
  <c r="AJ166" i="25"/>
  <c r="AL165" i="25"/>
  <c r="AK165" i="25"/>
  <c r="AM164" i="25" s="1"/>
  <c r="AN164" i="25" s="1"/>
  <c r="AH162" i="25"/>
  <c r="AI162" i="25" s="1"/>
  <c r="AG163" i="25"/>
  <c r="AE166" i="24"/>
  <c r="AF165" i="24"/>
  <c r="AJ166" i="24"/>
  <c r="AL165" i="24"/>
  <c r="AK165" i="24"/>
  <c r="AM164" i="24" s="1"/>
  <c r="AN164" i="24" s="1"/>
  <c r="AG164" i="24"/>
  <c r="AH163" i="24"/>
  <c r="AI163" i="24" s="1"/>
  <c r="AL163" i="23"/>
  <c r="AK163" i="23"/>
  <c r="AM162" i="23" s="1"/>
  <c r="AN162" i="23" s="1"/>
  <c r="AJ164" i="23"/>
  <c r="AG162" i="23"/>
  <c r="AH161" i="23"/>
  <c r="AI161" i="23" s="1"/>
  <c r="AE164" i="23"/>
  <c r="AF163" i="23"/>
  <c r="A647" i="6"/>
  <c r="B648" i="6"/>
  <c r="A389" i="6"/>
  <c r="A151" i="6"/>
  <c r="AL166" i="25" l="1"/>
  <c r="AJ167" i="25"/>
  <c r="AK166" i="25"/>
  <c r="AM165" i="25" s="1"/>
  <c r="AN165" i="25" s="1"/>
  <c r="AG164" i="25"/>
  <c r="AH163" i="25"/>
  <c r="AI163" i="25" s="1"/>
  <c r="AE166" i="25"/>
  <c r="AF165" i="25"/>
  <c r="AL166" i="24"/>
  <c r="AK166" i="24"/>
  <c r="AM165" i="24" s="1"/>
  <c r="AN165" i="24" s="1"/>
  <c r="AJ167" i="24"/>
  <c r="AG165" i="24"/>
  <c r="AH164" i="24"/>
  <c r="AI164" i="24" s="1"/>
  <c r="AE167" i="24"/>
  <c r="AF166" i="24"/>
  <c r="AL164" i="23"/>
  <c r="AK164" i="23"/>
  <c r="AM163" i="23" s="1"/>
  <c r="AN163" i="23" s="1"/>
  <c r="AJ165" i="23"/>
  <c r="AH162" i="23"/>
  <c r="AI162" i="23" s="1"/>
  <c r="AG163" i="23"/>
  <c r="AF164" i="23"/>
  <c r="AE165" i="23"/>
  <c r="B649" i="6"/>
  <c r="A648" i="6"/>
  <c r="A390" i="6"/>
  <c r="A152" i="6"/>
  <c r="AK167" i="25" l="1"/>
  <c r="AM166" i="25" s="1"/>
  <c r="AN166" i="25" s="1"/>
  <c r="AL167" i="25"/>
  <c r="AJ168" i="25"/>
  <c r="AG165" i="25"/>
  <c r="AH164" i="25"/>
  <c r="AI164" i="25" s="1"/>
  <c r="AE167" i="25"/>
  <c r="AF166" i="25"/>
  <c r="AL167" i="24"/>
  <c r="AK167" i="24"/>
  <c r="AM166" i="24" s="1"/>
  <c r="AN166" i="24" s="1"/>
  <c r="AJ168" i="24"/>
  <c r="AF167" i="24"/>
  <c r="AE168" i="24"/>
  <c r="AI165" i="24"/>
  <c r="AH165" i="24"/>
  <c r="AG166" i="24"/>
  <c r="AJ166" i="23"/>
  <c r="AL165" i="23"/>
  <c r="AK165" i="23"/>
  <c r="AM164" i="23" s="1"/>
  <c r="AN164" i="23" s="1"/>
  <c r="AF165" i="23"/>
  <c r="AE166" i="23"/>
  <c r="AG164" i="23"/>
  <c r="AH163" i="23"/>
  <c r="AI163" i="23" s="1"/>
  <c r="A649" i="6"/>
  <c r="B650" i="6"/>
  <c r="A391" i="6"/>
  <c r="A153" i="6"/>
  <c r="AK168" i="25" l="1"/>
  <c r="AM167" i="25" s="1"/>
  <c r="AN167" i="25" s="1"/>
  <c r="AL168" i="25"/>
  <c r="AJ169" i="25"/>
  <c r="AH165" i="25"/>
  <c r="AI165" i="25" s="1"/>
  <c r="AG166" i="25"/>
  <c r="AF167" i="25"/>
  <c r="AE168" i="25"/>
  <c r="AG167" i="24"/>
  <c r="AH166" i="24"/>
  <c r="AF168" i="24"/>
  <c r="AE169" i="24"/>
  <c r="AJ169" i="24"/>
  <c r="AK168" i="24"/>
  <c r="AM167" i="24" s="1"/>
  <c r="AN167" i="24" s="1"/>
  <c r="AL168" i="24"/>
  <c r="AI166" i="24"/>
  <c r="AH164" i="23"/>
  <c r="AG165" i="23"/>
  <c r="AI164" i="23"/>
  <c r="AF166" i="23"/>
  <c r="AE167" i="23"/>
  <c r="AK166" i="23"/>
  <c r="AM165" i="23" s="1"/>
  <c r="AN165" i="23" s="1"/>
  <c r="AJ167" i="23"/>
  <c r="AL166" i="23"/>
  <c r="A650" i="6"/>
  <c r="B651" i="6"/>
  <c r="A392" i="6"/>
  <c r="A154" i="6"/>
  <c r="AK169" i="25" l="1"/>
  <c r="AM168" i="25" s="1"/>
  <c r="AN168" i="25" s="1"/>
  <c r="AJ170" i="25"/>
  <c r="AL169" i="25"/>
  <c r="AF168" i="25"/>
  <c r="AE169" i="25"/>
  <c r="AG167" i="25"/>
  <c r="AH166" i="25"/>
  <c r="AI166" i="25" s="1"/>
  <c r="AK169" i="24"/>
  <c r="AM168" i="24" s="1"/>
  <c r="AL169" i="24"/>
  <c r="AJ170" i="24"/>
  <c r="AE170" i="24"/>
  <c r="AF169" i="24"/>
  <c r="AN168" i="24"/>
  <c r="AG168" i="24"/>
  <c r="AH167" i="24"/>
  <c r="AI167" i="24" s="1"/>
  <c r="AF167" i="23"/>
  <c r="AE168" i="23"/>
  <c r="AH165" i="23"/>
  <c r="AI165" i="23" s="1"/>
  <c r="AG166" i="23"/>
  <c r="AL167" i="23"/>
  <c r="AJ168" i="23"/>
  <c r="AK167" i="23"/>
  <c r="AM166" i="23" s="1"/>
  <c r="AN166" i="23" s="1"/>
  <c r="A651" i="6"/>
  <c r="B652" i="6"/>
  <c r="A393" i="6"/>
  <c r="A155" i="6"/>
  <c r="AG168" i="25" l="1"/>
  <c r="AH167" i="25"/>
  <c r="AK170" i="25"/>
  <c r="AM169" i="25" s="1"/>
  <c r="AN169" i="25" s="1"/>
  <c r="AJ171" i="25"/>
  <c r="AL170" i="25"/>
  <c r="AI167" i="25"/>
  <c r="AE170" i="25"/>
  <c r="AF169" i="25"/>
  <c r="AF170" i="24"/>
  <c r="AE171" i="24"/>
  <c r="AH168" i="24"/>
  <c r="AI168" i="24" s="1"/>
  <c r="AG169" i="24"/>
  <c r="AL170" i="24"/>
  <c r="AJ171" i="24"/>
  <c r="AK170" i="24"/>
  <c r="AM169" i="24" s="1"/>
  <c r="AN169" i="24" s="1"/>
  <c r="AJ169" i="23"/>
  <c r="AL168" i="23"/>
  <c r="AK168" i="23"/>
  <c r="AM167" i="23" s="1"/>
  <c r="AN167" i="23" s="1"/>
  <c r="AE169" i="23"/>
  <c r="AF168" i="23"/>
  <c r="AG167" i="23"/>
  <c r="AH166" i="23"/>
  <c r="AI166" i="23" s="1"/>
  <c r="A652" i="6"/>
  <c r="B653" i="6"/>
  <c r="A394" i="6"/>
  <c r="A156" i="6"/>
  <c r="AJ172" i="25" l="1"/>
  <c r="AL171" i="25"/>
  <c r="AK171" i="25"/>
  <c r="AM170" i="25" s="1"/>
  <c r="AN170" i="25" s="1"/>
  <c r="AG169" i="25"/>
  <c r="AH168" i="25"/>
  <c r="AI168" i="25" s="1"/>
  <c r="AF170" i="25"/>
  <c r="AE171" i="25"/>
  <c r="AF171" i="24"/>
  <c r="AE172" i="24"/>
  <c r="AJ172" i="24"/>
  <c r="AL171" i="24"/>
  <c r="AK171" i="24"/>
  <c r="AM170" i="24" s="1"/>
  <c r="AN170" i="24" s="1"/>
  <c r="AH169" i="24"/>
  <c r="AI169" i="24" s="1"/>
  <c r="AG170" i="24"/>
  <c r="AH167" i="23"/>
  <c r="AG168" i="23"/>
  <c r="AE170" i="23"/>
  <c r="AF169" i="23"/>
  <c r="AI167" i="23"/>
  <c r="AL169" i="23"/>
  <c r="AJ170" i="23"/>
  <c r="AK169" i="23"/>
  <c r="AM168" i="23" s="1"/>
  <c r="AN168" i="23" s="1"/>
  <c r="B654" i="6"/>
  <c r="A653" i="6"/>
  <c r="A395" i="6"/>
  <c r="A157" i="6"/>
  <c r="AF171" i="25" l="1"/>
  <c r="AE172" i="25"/>
  <c r="AJ173" i="25"/>
  <c r="AL172" i="25"/>
  <c r="AK172" i="25"/>
  <c r="AM171" i="25" s="1"/>
  <c r="AN171" i="25" s="1"/>
  <c r="AH169" i="25"/>
  <c r="AI169" i="25" s="1"/>
  <c r="AG170" i="25"/>
  <c r="AJ173" i="24"/>
  <c r="AK172" i="24"/>
  <c r="AM171" i="24" s="1"/>
  <c r="AN171" i="24" s="1"/>
  <c r="AL172" i="24"/>
  <c r="AF172" i="24"/>
  <c r="AE173" i="24"/>
  <c r="AH170" i="24"/>
  <c r="AI170" i="24" s="1"/>
  <c r="AG171" i="24"/>
  <c r="AH168" i="23"/>
  <c r="AG169" i="23"/>
  <c r="AF170" i="23"/>
  <c r="AE171" i="23"/>
  <c r="AI168" i="23"/>
  <c r="AL170" i="23"/>
  <c r="AJ171" i="23"/>
  <c r="AK170" i="23"/>
  <c r="AM169" i="23" s="1"/>
  <c r="AN169" i="23" s="1"/>
  <c r="A654" i="6"/>
  <c r="B655" i="6"/>
  <c r="A396" i="6"/>
  <c r="A158" i="6"/>
  <c r="AK173" i="25" l="1"/>
  <c r="AM172" i="25" s="1"/>
  <c r="AN172" i="25" s="1"/>
  <c r="AL173" i="25"/>
  <c r="AJ174" i="25"/>
  <c r="AE173" i="25"/>
  <c r="AF172" i="25"/>
  <c r="AG171" i="25"/>
  <c r="AH170" i="25"/>
  <c r="AI170" i="25" s="1"/>
  <c r="AF173" i="24"/>
  <c r="AE174" i="24"/>
  <c r="AL173" i="24"/>
  <c r="AK173" i="24"/>
  <c r="AM172" i="24" s="1"/>
  <c r="AN172" i="24" s="1"/>
  <c r="AJ174" i="24"/>
  <c r="AH171" i="24"/>
  <c r="AI171" i="24" s="1"/>
  <c r="AG172" i="24"/>
  <c r="AF171" i="23"/>
  <c r="AE172" i="23"/>
  <c r="AG170" i="23"/>
  <c r="AH169" i="23"/>
  <c r="AI169" i="23" s="1"/>
  <c r="AJ172" i="23"/>
  <c r="AK171" i="23"/>
  <c r="AM170" i="23" s="1"/>
  <c r="AN170" i="23" s="1"/>
  <c r="AL171" i="23"/>
  <c r="A655" i="6"/>
  <c r="B656" i="6"/>
  <c r="A397" i="6"/>
  <c r="A159" i="6"/>
  <c r="AG172" i="25" l="1"/>
  <c r="AH171" i="25"/>
  <c r="AF173" i="25"/>
  <c r="AE174" i="25"/>
  <c r="AL174" i="25"/>
  <c r="AJ175" i="25"/>
  <c r="AK174" i="25"/>
  <c r="AM173" i="25" s="1"/>
  <c r="AN173" i="25" s="1"/>
  <c r="AI171" i="25"/>
  <c r="AF174" i="24"/>
  <c r="AE175" i="24"/>
  <c r="AJ175" i="24"/>
  <c r="AK174" i="24"/>
  <c r="AM173" i="24" s="1"/>
  <c r="AN173" i="24" s="1"/>
  <c r="AL174" i="24"/>
  <c r="AG173" i="24"/>
  <c r="AH172" i="24"/>
  <c r="AI172" i="24" s="1"/>
  <c r="AE173" i="23"/>
  <c r="AF172" i="23"/>
  <c r="AG171" i="23"/>
  <c r="AH170" i="23"/>
  <c r="AI170" i="23" s="1"/>
  <c r="AK172" i="23"/>
  <c r="AM171" i="23" s="1"/>
  <c r="AN171" i="23" s="1"/>
  <c r="AL172" i="23"/>
  <c r="AJ173" i="23"/>
  <c r="A656" i="6"/>
  <c r="B657" i="6"/>
  <c r="A398" i="6"/>
  <c r="A160" i="6"/>
  <c r="AJ176" i="25" l="1"/>
  <c r="AK175" i="25"/>
  <c r="AM174" i="25" s="1"/>
  <c r="AN174" i="25" s="1"/>
  <c r="AL175" i="25"/>
  <c r="AE175" i="25"/>
  <c r="AF174" i="25"/>
  <c r="AH172" i="25"/>
  <c r="AI172" i="25" s="1"/>
  <c r="AG173" i="25"/>
  <c r="AF175" i="24"/>
  <c r="AE176" i="24"/>
  <c r="AJ176" i="24"/>
  <c r="AL175" i="24"/>
  <c r="AK175" i="24"/>
  <c r="AM174" i="24" s="1"/>
  <c r="AN174" i="24" s="1"/>
  <c r="AG174" i="24"/>
  <c r="AH173" i="24"/>
  <c r="AI173" i="24" s="1"/>
  <c r="AH171" i="23"/>
  <c r="AI171" i="23" s="1"/>
  <c r="AG172" i="23"/>
  <c r="AL173" i="23"/>
  <c r="AJ174" i="23"/>
  <c r="AK173" i="23"/>
  <c r="AM172" i="23" s="1"/>
  <c r="AN172" i="23" s="1"/>
  <c r="AF173" i="23"/>
  <c r="AE174" i="23"/>
  <c r="B658" i="6"/>
  <c r="A657" i="6"/>
  <c r="A399" i="6"/>
  <c r="A161" i="6"/>
  <c r="AG174" i="25" l="1"/>
  <c r="AH173" i="25"/>
  <c r="AE176" i="25"/>
  <c r="AF175" i="25"/>
  <c r="AI173" i="25"/>
  <c r="AK176" i="25"/>
  <c r="AM175" i="25" s="1"/>
  <c r="AN175" i="25" s="1"/>
  <c r="AJ177" i="25"/>
  <c r="AL176" i="25"/>
  <c r="AL176" i="24"/>
  <c r="AJ177" i="24"/>
  <c r="AK176" i="24"/>
  <c r="AM175" i="24" s="1"/>
  <c r="AN175" i="24" s="1"/>
  <c r="AF176" i="24"/>
  <c r="AE177" i="24"/>
  <c r="AH174" i="24"/>
  <c r="AI174" i="24" s="1"/>
  <c r="AG175" i="24"/>
  <c r="AJ175" i="23"/>
  <c r="AL174" i="23"/>
  <c r="AK174" i="23"/>
  <c r="AM173" i="23" s="1"/>
  <c r="AN173" i="23" s="1"/>
  <c r="AH172" i="23"/>
  <c r="AI172" i="23" s="1"/>
  <c r="AG173" i="23"/>
  <c r="AE175" i="23"/>
  <c r="AF174" i="23"/>
  <c r="A658" i="6"/>
  <c r="B659" i="6"/>
  <c r="A400" i="6"/>
  <c r="A162" i="6"/>
  <c r="AH174" i="25" l="1"/>
  <c r="AI174" i="25" s="1"/>
  <c r="AG175" i="25"/>
  <c r="AE177" i="25"/>
  <c r="AF176" i="25"/>
  <c r="AJ178" i="25"/>
  <c r="AL177" i="25"/>
  <c r="AK177" i="25"/>
  <c r="AM176" i="25" s="1"/>
  <c r="AN176" i="25" s="1"/>
  <c r="AJ178" i="24"/>
  <c r="AL177" i="24"/>
  <c r="AK177" i="24"/>
  <c r="AM176" i="24" s="1"/>
  <c r="AN176" i="24" s="1"/>
  <c r="AH175" i="24"/>
  <c r="AI175" i="24" s="1"/>
  <c r="AG176" i="24"/>
  <c r="AE178" i="24"/>
  <c r="AF177" i="24"/>
  <c r="AJ176" i="23"/>
  <c r="AK175" i="23"/>
  <c r="AM174" i="23" s="1"/>
  <c r="AN174" i="23" s="1"/>
  <c r="AL175" i="23"/>
  <c r="AH173" i="23"/>
  <c r="AI173" i="23" s="1"/>
  <c r="AG174" i="23"/>
  <c r="AF175" i="23"/>
  <c r="AE176" i="23"/>
  <c r="B660" i="6"/>
  <c r="A659" i="6"/>
  <c r="A401" i="6"/>
  <c r="A163" i="6"/>
  <c r="AL178" i="25" l="1"/>
  <c r="AJ179" i="25"/>
  <c r="AK178" i="25"/>
  <c r="AM177" i="25" s="1"/>
  <c r="AN177" i="25" s="1"/>
  <c r="AE178" i="25"/>
  <c r="AF177" i="25"/>
  <c r="AH175" i="25"/>
  <c r="AI175" i="25" s="1"/>
  <c r="AG176" i="25"/>
  <c r="AG177" i="24"/>
  <c r="AH176" i="24"/>
  <c r="AI176" i="24" s="1"/>
  <c r="AE179" i="24"/>
  <c r="AF178" i="24"/>
  <c r="AL178" i="24"/>
  <c r="AK178" i="24"/>
  <c r="AM177" i="24" s="1"/>
  <c r="AN177" i="24" s="1"/>
  <c r="AJ179" i="24"/>
  <c r="AL176" i="23"/>
  <c r="AK176" i="23"/>
  <c r="AM175" i="23" s="1"/>
  <c r="AN175" i="23" s="1"/>
  <c r="AJ177" i="23"/>
  <c r="AF176" i="23"/>
  <c r="AE177" i="23"/>
  <c r="AH174" i="23"/>
  <c r="AI174" i="23" s="1"/>
  <c r="AG175" i="23"/>
  <c r="B661" i="6"/>
  <c r="A660" i="6"/>
  <c r="A402" i="6"/>
  <c r="A164" i="6"/>
  <c r="AE179" i="25" l="1"/>
  <c r="AF178" i="25"/>
  <c r="AG177" i="25"/>
  <c r="AH176" i="25"/>
  <c r="AI176" i="25" s="1"/>
  <c r="AK179" i="25"/>
  <c r="AM178" i="25" s="1"/>
  <c r="AN178" i="25" s="1"/>
  <c r="AJ180" i="25"/>
  <c r="AL179" i="25"/>
  <c r="AL179" i="24"/>
  <c r="AK179" i="24"/>
  <c r="AM178" i="24" s="1"/>
  <c r="AN178" i="24" s="1"/>
  <c r="AJ180" i="24"/>
  <c r="AH177" i="24"/>
  <c r="AI177" i="24" s="1"/>
  <c r="AG178" i="24"/>
  <c r="AF179" i="24"/>
  <c r="AE180" i="24"/>
  <c r="AG176" i="23"/>
  <c r="AH175" i="23"/>
  <c r="AJ178" i="23"/>
  <c r="AK177" i="23"/>
  <c r="AM176" i="23" s="1"/>
  <c r="AN176" i="23" s="1"/>
  <c r="AL177" i="23"/>
  <c r="AI175" i="23"/>
  <c r="AE178" i="23"/>
  <c r="AF177" i="23"/>
  <c r="A661" i="6"/>
  <c r="B662" i="6"/>
  <c r="A403" i="6"/>
  <c r="A165" i="6"/>
  <c r="AL180" i="25" l="1"/>
  <c r="AJ181" i="25"/>
  <c r="AK180" i="25"/>
  <c r="AM179" i="25" s="1"/>
  <c r="AN179" i="25" s="1"/>
  <c r="AH177" i="25"/>
  <c r="AI177" i="25" s="1"/>
  <c r="AG178" i="25"/>
  <c r="AF179" i="25"/>
  <c r="AE180" i="25"/>
  <c r="AJ181" i="24"/>
  <c r="AL180" i="24"/>
  <c r="AK180" i="24"/>
  <c r="AM179" i="24" s="1"/>
  <c r="AN179" i="24" s="1"/>
  <c r="AH178" i="24"/>
  <c r="AI178" i="24" s="1"/>
  <c r="AG179" i="24"/>
  <c r="AF180" i="24"/>
  <c r="AE181" i="24"/>
  <c r="AJ179" i="23"/>
  <c r="AL178" i="23"/>
  <c r="AK178" i="23"/>
  <c r="AM177" i="23" s="1"/>
  <c r="AN177" i="23" s="1"/>
  <c r="AG177" i="23"/>
  <c r="AH176" i="23"/>
  <c r="AI176" i="23" s="1"/>
  <c r="AF178" i="23"/>
  <c r="AE179" i="23"/>
  <c r="A662" i="6"/>
  <c r="B663" i="6"/>
  <c r="A404" i="6"/>
  <c r="A166" i="6"/>
  <c r="AG179" i="25" l="1"/>
  <c r="AH178" i="25"/>
  <c r="AI178" i="25" s="1"/>
  <c r="AK181" i="25"/>
  <c r="AM180" i="25" s="1"/>
  <c r="AN180" i="25" s="1"/>
  <c r="AJ182" i="25"/>
  <c r="AL181" i="25"/>
  <c r="AF180" i="25"/>
  <c r="AE181" i="25"/>
  <c r="AK181" i="24"/>
  <c r="AM180" i="24" s="1"/>
  <c r="AN180" i="24" s="1"/>
  <c r="AJ182" i="24"/>
  <c r="AL181" i="24"/>
  <c r="AF181" i="24"/>
  <c r="AE182" i="24"/>
  <c r="AH179" i="24"/>
  <c r="AI179" i="24" s="1"/>
  <c r="AG180" i="24"/>
  <c r="AL179" i="23"/>
  <c r="AJ180" i="23"/>
  <c r="AK179" i="23"/>
  <c r="AM178" i="23" s="1"/>
  <c r="AN178" i="23" s="1"/>
  <c r="AF179" i="23"/>
  <c r="AE180" i="23"/>
  <c r="AH177" i="23"/>
  <c r="AI177" i="23" s="1"/>
  <c r="AG178" i="23"/>
  <c r="B664" i="6"/>
  <c r="A663" i="6"/>
  <c r="A405" i="6"/>
  <c r="A167" i="6"/>
  <c r="AK182" i="25" l="1"/>
  <c r="AM181" i="25" s="1"/>
  <c r="AN181" i="25" s="1"/>
  <c r="AL182" i="25"/>
  <c r="AJ183" i="25"/>
  <c r="AE182" i="25"/>
  <c r="AF181" i="25"/>
  <c r="AG180" i="25"/>
  <c r="AH179" i="25"/>
  <c r="AI179" i="25" s="1"/>
  <c r="AH180" i="24"/>
  <c r="AG181" i="24"/>
  <c r="AF182" i="24"/>
  <c r="AE183" i="24"/>
  <c r="AI180" i="24"/>
  <c r="AL182" i="24"/>
  <c r="AK182" i="24"/>
  <c r="AM181" i="24" s="1"/>
  <c r="AN181" i="24" s="1"/>
  <c r="AJ183" i="24"/>
  <c r="AH178" i="23"/>
  <c r="AI178" i="23" s="1"/>
  <c r="AG179" i="23"/>
  <c r="AJ181" i="23"/>
  <c r="AL180" i="23"/>
  <c r="AK180" i="23"/>
  <c r="AM179" i="23" s="1"/>
  <c r="AN179" i="23" s="1"/>
  <c r="AE181" i="23"/>
  <c r="AF180" i="23"/>
  <c r="A664" i="6"/>
  <c r="B665" i="6"/>
  <c r="A406" i="6"/>
  <c r="A168" i="6"/>
  <c r="AE183" i="25" l="1"/>
  <c r="AF182" i="25"/>
  <c r="AJ184" i="25"/>
  <c r="AL183" i="25"/>
  <c r="AK183" i="25"/>
  <c r="AM182" i="25" s="1"/>
  <c r="AN182" i="25" s="1"/>
  <c r="AG181" i="25"/>
  <c r="AH180" i="25"/>
  <c r="AI180" i="25" s="1"/>
  <c r="AE184" i="24"/>
  <c r="AF183" i="24"/>
  <c r="AJ184" i="24"/>
  <c r="AL183" i="24"/>
  <c r="AK183" i="24"/>
  <c r="AM182" i="24" s="1"/>
  <c r="AN182" i="24" s="1"/>
  <c r="AG182" i="24"/>
  <c r="AH181" i="24"/>
  <c r="AI181" i="24" s="1"/>
  <c r="AJ182" i="23"/>
  <c r="AL181" i="23"/>
  <c r="AK181" i="23"/>
  <c r="AM180" i="23" s="1"/>
  <c r="AN180" i="23" s="1"/>
  <c r="AG180" i="23"/>
  <c r="AH179" i="23"/>
  <c r="AI179" i="23" s="1"/>
  <c r="AE182" i="23"/>
  <c r="AF181" i="23"/>
  <c r="B666" i="6"/>
  <c r="A665" i="6"/>
  <c r="A407" i="6"/>
  <c r="A169" i="6"/>
  <c r="AL184" i="25" l="1"/>
  <c r="AK184" i="25"/>
  <c r="AM183" i="25" s="1"/>
  <c r="AN183" i="25" s="1"/>
  <c r="AJ185" i="25"/>
  <c r="AG182" i="25"/>
  <c r="AH181" i="25"/>
  <c r="AI181" i="25" s="1"/>
  <c r="AF183" i="25"/>
  <c r="AE184" i="25"/>
  <c r="AL184" i="24"/>
  <c r="AJ185" i="24"/>
  <c r="AK184" i="24"/>
  <c r="AM183" i="24" s="1"/>
  <c r="AN183" i="24" s="1"/>
  <c r="AH182" i="24"/>
  <c r="AI182" i="24" s="1"/>
  <c r="AG183" i="24"/>
  <c r="AE185" i="24"/>
  <c r="AF184" i="24"/>
  <c r="AF182" i="23"/>
  <c r="AE183" i="23"/>
  <c r="AH180" i="23"/>
  <c r="AI180" i="23" s="1"/>
  <c r="AG181" i="23"/>
  <c r="AL182" i="23"/>
  <c r="AJ183" i="23"/>
  <c r="AK182" i="23"/>
  <c r="AM181" i="23" s="1"/>
  <c r="AN181" i="23" s="1"/>
  <c r="A666" i="6"/>
  <c r="B667" i="6"/>
  <c r="A408" i="6"/>
  <c r="A170" i="6"/>
  <c r="AK185" i="25" l="1"/>
  <c r="AM184" i="25" s="1"/>
  <c r="AN184" i="25" s="1"/>
  <c r="AL185" i="25"/>
  <c r="AJ186" i="25"/>
  <c r="AE185" i="25"/>
  <c r="AF184" i="25"/>
  <c r="AG183" i="25"/>
  <c r="AH182" i="25"/>
  <c r="AI182" i="25" s="1"/>
  <c r="AL185" i="24"/>
  <c r="AJ186" i="24"/>
  <c r="AK185" i="24"/>
  <c r="AM184" i="24" s="1"/>
  <c r="AN184" i="24" s="1"/>
  <c r="AH183" i="24"/>
  <c r="AI183" i="24" s="1"/>
  <c r="AG184" i="24"/>
  <c r="AF185" i="24"/>
  <c r="AE186" i="24"/>
  <c r="AF183" i="23"/>
  <c r="AE184" i="23"/>
  <c r="AL183" i="23"/>
  <c r="AJ184" i="23"/>
  <c r="AK183" i="23"/>
  <c r="AM182" i="23" s="1"/>
  <c r="AN182" i="23" s="1"/>
  <c r="AH181" i="23"/>
  <c r="AI181" i="23" s="1"/>
  <c r="AG182" i="23"/>
  <c r="A667" i="6"/>
  <c r="B668" i="6"/>
  <c r="A409" i="6"/>
  <c r="A171" i="6"/>
  <c r="AG184" i="25" l="1"/>
  <c r="AH183" i="25"/>
  <c r="AI183" i="25" s="1"/>
  <c r="AE186" i="25"/>
  <c r="AF185" i="25"/>
  <c r="AJ187" i="25"/>
  <c r="AK186" i="25"/>
  <c r="AM185" i="25" s="1"/>
  <c r="AN185" i="25" s="1"/>
  <c r="AL186" i="25"/>
  <c r="AF186" i="24"/>
  <c r="AE187" i="24"/>
  <c r="AJ187" i="24"/>
  <c r="AK186" i="24"/>
  <c r="AM185" i="24" s="1"/>
  <c r="AN185" i="24" s="1"/>
  <c r="AL186" i="24"/>
  <c r="AG185" i="24"/>
  <c r="AH184" i="24"/>
  <c r="AI184" i="24" s="1"/>
  <c r="AJ185" i="23"/>
  <c r="AK184" i="23"/>
  <c r="AM183" i="23" s="1"/>
  <c r="AN183" i="23" s="1"/>
  <c r="AL184" i="23"/>
  <c r="AE185" i="23"/>
  <c r="AF184" i="23"/>
  <c r="AH182" i="23"/>
  <c r="AI182" i="23" s="1"/>
  <c r="AG183" i="23"/>
  <c r="A668" i="6"/>
  <c r="B669" i="6"/>
  <c r="A410" i="6"/>
  <c r="A172" i="6"/>
  <c r="AG185" i="25" l="1"/>
  <c r="AH184" i="25"/>
  <c r="AK187" i="25"/>
  <c r="AM186" i="25" s="1"/>
  <c r="AN186" i="25" s="1"/>
  <c r="AL187" i="25"/>
  <c r="AJ188" i="25"/>
  <c r="AE187" i="25"/>
  <c r="AF186" i="25"/>
  <c r="AI184" i="25"/>
  <c r="AK187" i="24"/>
  <c r="AM186" i="24" s="1"/>
  <c r="AN186" i="24" s="1"/>
  <c r="AL187" i="24"/>
  <c r="AJ188" i="24"/>
  <c r="AE188" i="24"/>
  <c r="AF187" i="24"/>
  <c r="AH185" i="24"/>
  <c r="AI185" i="24" s="1"/>
  <c r="AG186" i="24"/>
  <c r="AH183" i="23"/>
  <c r="AG184" i="23"/>
  <c r="AF185" i="23"/>
  <c r="AE186" i="23"/>
  <c r="AI183" i="23"/>
  <c r="AL185" i="23"/>
  <c r="AJ186" i="23"/>
  <c r="AK185" i="23"/>
  <c r="AM184" i="23" s="1"/>
  <c r="AN184" i="23" s="1"/>
  <c r="A669" i="6"/>
  <c r="B670" i="6"/>
  <c r="A411" i="6"/>
  <c r="A173" i="6"/>
  <c r="AE188" i="25" l="1"/>
  <c r="AF187" i="25"/>
  <c r="AL188" i="25"/>
  <c r="AK188" i="25"/>
  <c r="AM187" i="25" s="1"/>
  <c r="AN187" i="25" s="1"/>
  <c r="AJ189" i="25"/>
  <c r="AG186" i="25"/>
  <c r="AH185" i="25"/>
  <c r="AI185" i="25"/>
  <c r="AF188" i="24"/>
  <c r="AE189" i="24"/>
  <c r="AL188" i="24"/>
  <c r="AJ189" i="24"/>
  <c r="AK188" i="24"/>
  <c r="AM187" i="24" s="1"/>
  <c r="AN187" i="24" s="1"/>
  <c r="AH186" i="24"/>
  <c r="AI186" i="24" s="1"/>
  <c r="AG187" i="24"/>
  <c r="AL186" i="23"/>
  <c r="AJ187" i="23"/>
  <c r="AK186" i="23"/>
  <c r="AM185" i="23" s="1"/>
  <c r="AN185" i="23" s="1"/>
  <c r="AF186" i="23"/>
  <c r="AE187" i="23"/>
  <c r="AH184" i="23"/>
  <c r="AI184" i="23" s="1"/>
  <c r="AG185" i="23"/>
  <c r="A670" i="6"/>
  <c r="B671" i="6"/>
  <c r="A412" i="6"/>
  <c r="A174" i="6"/>
  <c r="AJ190" i="25" l="1"/>
  <c r="AL189" i="25"/>
  <c r="AK189" i="25"/>
  <c r="AM188" i="25" s="1"/>
  <c r="AN188" i="25" s="1"/>
  <c r="AH186" i="25"/>
  <c r="AI186" i="25" s="1"/>
  <c r="AG187" i="25"/>
  <c r="AF188" i="25"/>
  <c r="AE189" i="25"/>
  <c r="AF189" i="24"/>
  <c r="AE190" i="24"/>
  <c r="AF190" i="24" s="1"/>
  <c r="AJ190" i="24"/>
  <c r="AL189" i="24"/>
  <c r="AK189" i="24"/>
  <c r="AM188" i="24" s="1"/>
  <c r="AN188" i="24" s="1"/>
  <c r="AH187" i="24"/>
  <c r="AI187" i="24" s="1"/>
  <c r="AG188" i="24"/>
  <c r="AG186" i="23"/>
  <c r="AH185" i="23"/>
  <c r="AE188" i="23"/>
  <c r="AF187" i="23"/>
  <c r="AJ188" i="23"/>
  <c r="AK187" i="23"/>
  <c r="AM186" i="23" s="1"/>
  <c r="AN186" i="23" s="1"/>
  <c r="AL187" i="23"/>
  <c r="AI185" i="23"/>
  <c r="B672" i="6"/>
  <c r="A671" i="6"/>
  <c r="A413" i="6"/>
  <c r="A175" i="6"/>
  <c r="AE190" i="25" l="1"/>
  <c r="AF190" i="25" s="1"/>
  <c r="AF189" i="25"/>
  <c r="AK190" i="25"/>
  <c r="AL190" i="25"/>
  <c r="AG188" i="25"/>
  <c r="AH187" i="25"/>
  <c r="AI187" i="25" s="1"/>
  <c r="AL190" i="24"/>
  <c r="AK190" i="24"/>
  <c r="AH189" i="24"/>
  <c r="AG190" i="24"/>
  <c r="AI190" i="24" s="1"/>
  <c r="AH190" i="24"/>
  <c r="AH188" i="24"/>
  <c r="AI188" i="24" s="1"/>
  <c r="AG189" i="24"/>
  <c r="AI189" i="24" s="1"/>
  <c r="AL188" i="23"/>
  <c r="AK188" i="23"/>
  <c r="AM187" i="23" s="1"/>
  <c r="AN187" i="23" s="1"/>
  <c r="AJ189" i="23"/>
  <c r="AH186" i="23"/>
  <c r="AI186" i="23" s="1"/>
  <c r="AG187" i="23"/>
  <c r="AF188" i="23"/>
  <c r="AE189" i="23"/>
  <c r="A672" i="6"/>
  <c r="B673" i="6"/>
  <c r="A414" i="6"/>
  <c r="A176" i="6"/>
  <c r="AM189" i="25" l="1"/>
  <c r="AN189" i="25" s="1"/>
  <c r="AM190" i="25"/>
  <c r="AN190" i="25" s="1"/>
  <c r="B45" i="25" s="1"/>
  <c r="B46" i="25" s="1"/>
  <c r="V3" i="25" s="1"/>
  <c r="W3" i="25" s="1"/>
  <c r="Y3" i="25" s="1"/>
  <c r="AC3" i="25" s="1"/>
  <c r="AG189" i="25"/>
  <c r="AI189" i="25" s="1"/>
  <c r="AH188" i="25"/>
  <c r="AI188" i="25" s="1"/>
  <c r="AH189" i="25"/>
  <c r="AG190" i="25"/>
  <c r="AI190" i="25" s="1"/>
  <c r="AH190" i="25"/>
  <c r="B39" i="24"/>
  <c r="B40" i="24" s="1"/>
  <c r="AM190" i="24"/>
  <c r="AN190" i="24" s="1"/>
  <c r="B45" i="24" s="1"/>
  <c r="B46" i="24" s="1"/>
  <c r="V3" i="24" s="1"/>
  <c r="W3" i="24" s="1"/>
  <c r="Y3" i="24" s="1"/>
  <c r="AC3" i="24" s="1"/>
  <c r="AM189" i="24"/>
  <c r="AN189" i="24" s="1"/>
  <c r="AL189" i="23"/>
  <c r="AJ190" i="23"/>
  <c r="AK189" i="23"/>
  <c r="AM188" i="23" s="1"/>
  <c r="AN188" i="23" s="1"/>
  <c r="AI187" i="23"/>
  <c r="AF189" i="23"/>
  <c r="AE190" i="23"/>
  <c r="AF190" i="23" s="1"/>
  <c r="AH187" i="23"/>
  <c r="AG188" i="23"/>
  <c r="A673" i="6"/>
  <c r="B674" i="6"/>
  <c r="A415" i="6"/>
  <c r="A177" i="6"/>
  <c r="B39" i="25" l="1"/>
  <c r="L3" i="24"/>
  <c r="AL190" i="23"/>
  <c r="AK190" i="23"/>
  <c r="AH190" i="23"/>
  <c r="AH189" i="23"/>
  <c r="AG190" i="23"/>
  <c r="AI190" i="23" s="1"/>
  <c r="B39" i="23" s="1"/>
  <c r="B40" i="23" s="1"/>
  <c r="AG189" i="23"/>
  <c r="AI189" i="23" s="1"/>
  <c r="AH188" i="23"/>
  <c r="AI188" i="23" s="1"/>
  <c r="A674" i="6"/>
  <c r="B675" i="6"/>
  <c r="A416" i="6"/>
  <c r="A178" i="6"/>
  <c r="L3" i="25" l="1"/>
  <c r="L6" i="24"/>
  <c r="L2" i="24"/>
  <c r="L5" i="24" s="1"/>
  <c r="AM190" i="23"/>
  <c r="AN190" i="23" s="1"/>
  <c r="B45" i="23" s="1"/>
  <c r="B46" i="23" s="1"/>
  <c r="V3" i="23" s="1"/>
  <c r="W3" i="23" s="1"/>
  <c r="Y3" i="23" s="1"/>
  <c r="AC3" i="23" s="1"/>
  <c r="L3" i="23" s="1"/>
  <c r="AM189" i="23"/>
  <c r="AN189" i="23" s="1"/>
  <c r="A675" i="6"/>
  <c r="B676" i="6"/>
  <c r="A417" i="6"/>
  <c r="A179" i="6"/>
  <c r="L6" i="25" l="1"/>
  <c r="L2" i="25"/>
  <c r="L5" i="25" s="1"/>
  <c r="L6" i="23"/>
  <c r="L2" i="23"/>
  <c r="L5" i="23" s="1"/>
  <c r="A676" i="6"/>
  <c r="B677" i="6"/>
  <c r="A418" i="6"/>
  <c r="A180" i="6"/>
  <c r="B678" i="6" l="1"/>
  <c r="A677" i="6"/>
  <c r="A419" i="6"/>
  <c r="A181" i="6"/>
  <c r="A678" i="6" l="1"/>
  <c r="B679" i="6"/>
  <c r="A420" i="6"/>
  <c r="A182" i="6"/>
  <c r="B680" i="6" l="1"/>
  <c r="A679" i="6"/>
  <c r="A421" i="6"/>
  <c r="A183" i="6"/>
  <c r="A680" i="6" l="1"/>
  <c r="B681" i="6"/>
  <c r="A422" i="6"/>
  <c r="A184" i="6"/>
  <c r="B682" i="6" l="1"/>
  <c r="A681" i="6"/>
  <c r="A423" i="6"/>
  <c r="A185" i="6"/>
  <c r="A682" i="6" l="1"/>
  <c r="B683" i="6"/>
  <c r="A424" i="6"/>
  <c r="A186" i="6"/>
  <c r="B684" i="6" l="1"/>
  <c r="A683" i="6"/>
  <c r="A425" i="6"/>
  <c r="A187" i="6"/>
  <c r="B685" i="6" l="1"/>
  <c r="A684" i="6"/>
  <c r="A426" i="6"/>
  <c r="A188" i="6"/>
  <c r="B686" i="6" l="1"/>
  <c r="A685" i="6"/>
  <c r="A427" i="6"/>
  <c r="A189" i="6"/>
  <c r="A686" i="6" l="1"/>
  <c r="B687" i="6"/>
  <c r="A428" i="6"/>
  <c r="A190" i="6"/>
  <c r="A687" i="6" l="1"/>
  <c r="B688" i="6"/>
  <c r="A429" i="6"/>
  <c r="A191" i="6"/>
  <c r="A688" i="6" l="1"/>
  <c r="B689" i="6"/>
  <c r="A430" i="6"/>
  <c r="A192" i="6"/>
  <c r="A689" i="6" l="1"/>
  <c r="B690" i="6"/>
  <c r="A431" i="6"/>
  <c r="A193" i="6"/>
  <c r="A690" i="6" l="1"/>
  <c r="B691" i="6"/>
  <c r="A432" i="6"/>
  <c r="A194" i="6"/>
  <c r="B692" i="6" l="1"/>
  <c r="A691" i="6"/>
  <c r="A433" i="6"/>
  <c r="A195" i="6"/>
  <c r="B693" i="6" l="1"/>
  <c r="A692" i="6"/>
  <c r="A434" i="6"/>
  <c r="A196" i="6"/>
  <c r="A693" i="6" l="1"/>
  <c r="B694" i="6"/>
  <c r="A435" i="6"/>
  <c r="A197" i="6"/>
  <c r="A694" i="6" l="1"/>
  <c r="B695" i="6"/>
  <c r="A436" i="6"/>
  <c r="A198" i="6"/>
  <c r="B696" i="6" l="1"/>
  <c r="A695" i="6"/>
  <c r="A437" i="6"/>
  <c r="A199" i="6"/>
  <c r="B697" i="6" l="1"/>
  <c r="A696" i="6"/>
  <c r="A438" i="6"/>
  <c r="A200" i="6"/>
  <c r="A697" i="6" l="1"/>
  <c r="B698" i="6"/>
  <c r="A439" i="6"/>
  <c r="A201" i="6"/>
  <c r="A698" i="6" l="1"/>
  <c r="B699" i="6"/>
  <c r="A440" i="6"/>
  <c r="A202" i="6"/>
  <c r="B700" i="6" l="1"/>
  <c r="A699" i="6"/>
  <c r="A441" i="6"/>
  <c r="A203" i="6"/>
  <c r="A700" i="6" l="1"/>
  <c r="B701" i="6"/>
  <c r="A442" i="6"/>
  <c r="A204" i="6"/>
  <c r="B702" i="6" l="1"/>
  <c r="A701" i="6"/>
  <c r="A443" i="6"/>
  <c r="A205" i="6"/>
  <c r="B703" i="6" l="1"/>
  <c r="A702" i="6"/>
  <c r="A444" i="6"/>
  <c r="A206" i="6"/>
  <c r="A703" i="6" l="1"/>
  <c r="B704" i="6"/>
  <c r="A445" i="6"/>
  <c r="A207" i="6"/>
  <c r="A704" i="6" l="1"/>
  <c r="B705" i="6"/>
  <c r="A446" i="6"/>
  <c r="A208" i="6"/>
  <c r="A705" i="6" l="1"/>
  <c r="B706" i="6"/>
  <c r="A447" i="6"/>
  <c r="A209" i="6"/>
  <c r="A706" i="6" l="1"/>
  <c r="B707" i="6"/>
  <c r="A448" i="6"/>
  <c r="A210" i="6"/>
  <c r="B708" i="6" l="1"/>
  <c r="A707" i="6"/>
  <c r="A449" i="6"/>
  <c r="A211" i="6"/>
  <c r="A708" i="6" l="1"/>
  <c r="B709" i="6"/>
  <c r="A450" i="6"/>
  <c r="A212" i="6"/>
  <c r="A709" i="6" l="1"/>
  <c r="B710" i="6"/>
  <c r="A451" i="6"/>
  <c r="A213" i="6"/>
  <c r="A710" i="6" l="1"/>
  <c r="B711" i="6"/>
  <c r="A452" i="6"/>
  <c r="A214" i="6"/>
  <c r="A711" i="6" l="1"/>
  <c r="B712" i="6"/>
  <c r="A453" i="6"/>
  <c r="A215" i="6"/>
  <c r="B713" i="6" l="1"/>
  <c r="A712" i="6"/>
  <c r="A454" i="6"/>
  <c r="A216" i="6"/>
  <c r="B714" i="6" l="1"/>
  <c r="A713" i="6"/>
  <c r="A455" i="6"/>
  <c r="A217" i="6"/>
  <c r="A714" i="6" l="1"/>
  <c r="B715" i="6"/>
  <c r="A456" i="6"/>
  <c r="A218" i="6"/>
  <c r="A715" i="6" l="1"/>
  <c r="B716" i="6"/>
  <c r="A457" i="6"/>
  <c r="A219" i="6"/>
  <c r="A716" i="6" l="1"/>
  <c r="B717" i="6"/>
  <c r="A458" i="6"/>
  <c r="A220" i="6"/>
  <c r="B718" i="6" l="1"/>
  <c r="A717" i="6"/>
  <c r="A459" i="6"/>
  <c r="A221" i="6"/>
  <c r="A718" i="6" l="1"/>
  <c r="B719" i="6"/>
  <c r="A460" i="6"/>
  <c r="A222" i="6"/>
  <c r="B720" i="6" l="1"/>
  <c r="A719" i="6"/>
  <c r="A461" i="6"/>
  <c r="A223" i="6"/>
  <c r="B721" i="6" l="1"/>
  <c r="A720" i="6"/>
  <c r="A462" i="6"/>
  <c r="A224" i="6"/>
  <c r="A721" i="6" l="1"/>
  <c r="B722" i="6"/>
  <c r="A463" i="6"/>
  <c r="A225" i="6"/>
  <c r="A722" i="6" l="1"/>
  <c r="B723" i="6"/>
  <c r="A464" i="6"/>
  <c r="A226" i="6"/>
  <c r="A723" i="6" l="1"/>
  <c r="B724" i="6"/>
  <c r="A465" i="6"/>
  <c r="A227" i="6"/>
  <c r="A724" i="6" l="1"/>
  <c r="B725" i="6"/>
  <c r="A466" i="6"/>
  <c r="A228" i="6"/>
  <c r="B726" i="6" l="1"/>
  <c r="A725" i="6"/>
  <c r="A467" i="6"/>
  <c r="A229" i="6"/>
  <c r="A726" i="6" l="1"/>
  <c r="B727" i="6"/>
  <c r="A468" i="6"/>
  <c r="A230" i="6"/>
  <c r="A727" i="6" l="1"/>
  <c r="B728" i="6"/>
  <c r="A469" i="6"/>
  <c r="A231" i="6"/>
  <c r="B729" i="6" l="1"/>
  <c r="A728" i="6"/>
  <c r="A470" i="6"/>
  <c r="A232" i="6"/>
  <c r="A234" i="6"/>
  <c r="A729" i="6" l="1"/>
  <c r="B730" i="6"/>
  <c r="A471" i="6"/>
  <c r="A233" i="6"/>
  <c r="A730" i="6" l="1"/>
  <c r="B731" i="6"/>
  <c r="A731" i="6" s="1"/>
  <c r="A472" i="6"/>
  <c r="A235" i="6"/>
  <c r="A473" i="6" l="1"/>
  <c r="A236" i="6"/>
  <c r="A474" i="6" l="1"/>
  <c r="A237" i="6"/>
  <c r="A475" i="6" l="1"/>
  <c r="A238" i="6"/>
  <c r="A476" i="6" l="1"/>
  <c r="A239" i="6"/>
  <c r="A477" i="6" l="1"/>
  <c r="A240" i="6"/>
  <c r="A478" i="6" l="1"/>
  <c r="A241" i="6"/>
  <c r="A479" i="6" l="1"/>
  <c r="A242" i="6"/>
  <c r="A480" i="6" l="1"/>
  <c r="A243" i="6"/>
  <c r="A481" i="6" l="1"/>
  <c r="A482" i="6" l="1"/>
  <c r="A483" i="6" l="1"/>
  <c r="A484" i="6" l="1"/>
  <c r="A485" i="6" l="1"/>
  <c r="A486" i="6" l="1"/>
  <c r="A487" i="6" l="1"/>
  <c r="E4" i="12" l="1"/>
  <c r="E5" i="12" l="1"/>
  <c r="F3" i="12"/>
  <c r="I3" i="12" l="1"/>
  <c r="H3" i="12"/>
  <c r="G3" i="12"/>
  <c r="E6" i="12"/>
  <c r="F4" i="12"/>
  <c r="I4" i="12" l="1"/>
  <c r="G4" i="12"/>
  <c r="H4" i="12"/>
  <c r="F5" i="12"/>
  <c r="E7" i="12"/>
  <c r="F6" i="12" l="1"/>
  <c r="E8" i="12"/>
  <c r="B31" i="12"/>
  <c r="B32" i="12"/>
  <c r="I5" i="12"/>
  <c r="G5" i="12"/>
  <c r="H5" i="12"/>
  <c r="B19" i="12" l="1"/>
  <c r="B43" i="12"/>
  <c r="B18" i="12"/>
  <c r="P3" i="12"/>
  <c r="B16" i="12"/>
  <c r="B30" i="12"/>
  <c r="O3" i="12"/>
  <c r="AF3" i="12"/>
  <c r="AG3" i="12" s="1"/>
  <c r="AK3" i="12"/>
  <c r="AL3" i="12" s="1"/>
  <c r="B36" i="12"/>
  <c r="B29" i="12"/>
  <c r="B42" i="12"/>
  <c r="F7" i="12"/>
  <c r="E9" i="12"/>
  <c r="I6" i="12"/>
  <c r="G6" i="12"/>
  <c r="H6" i="12"/>
  <c r="B44" i="12" l="1"/>
  <c r="E10" i="12"/>
  <c r="F8" i="12"/>
  <c r="B41" i="12"/>
  <c r="AJ4" i="12" s="1"/>
  <c r="I7" i="12"/>
  <c r="H7" i="12"/>
  <c r="G7" i="12"/>
  <c r="B35" i="12"/>
  <c r="AE4" i="12" s="1"/>
  <c r="B38" i="12"/>
  <c r="R3" i="12"/>
  <c r="Q3" i="12"/>
  <c r="U3" i="12"/>
  <c r="X3" i="12" s="1"/>
  <c r="AA3" i="12"/>
  <c r="P4" i="12"/>
  <c r="S3" i="12"/>
  <c r="N3" i="12"/>
  <c r="Z3" i="12" s="1"/>
  <c r="AB3" i="12" s="1"/>
  <c r="T3" i="12" l="1"/>
  <c r="I8" i="12"/>
  <c r="H8" i="12"/>
  <c r="G8" i="12"/>
  <c r="N4" i="12"/>
  <c r="V4" i="12" s="1"/>
  <c r="U4" i="12"/>
  <c r="X4" i="12" s="1"/>
  <c r="P5" i="12"/>
  <c r="AA4" i="12"/>
  <c r="O4" i="12"/>
  <c r="R4" i="12" s="1"/>
  <c r="S4" i="12"/>
  <c r="Q4" i="12"/>
  <c r="W4" i="12" s="1"/>
  <c r="F9" i="12"/>
  <c r="I10" i="12"/>
  <c r="G10" i="12"/>
  <c r="AJ5" i="12"/>
  <c r="AK4" i="12"/>
  <c r="AF4" i="12"/>
  <c r="AE5" i="12"/>
  <c r="Y4" i="12" l="1"/>
  <c r="T4" i="12"/>
  <c r="AK5" i="12"/>
  <c r="AM4" i="12" s="1"/>
  <c r="AN4" i="12" s="1"/>
  <c r="AJ6" i="12"/>
  <c r="Z4" i="12"/>
  <c r="AB4" i="12" s="1"/>
  <c r="AC4" i="12" s="1"/>
  <c r="U5" i="12"/>
  <c r="X5" i="12" s="1"/>
  <c r="P6" i="12"/>
  <c r="N5" i="12"/>
  <c r="V5" i="12" s="1"/>
  <c r="O5" i="12"/>
  <c r="Q5" i="12" s="1"/>
  <c r="S5" i="12"/>
  <c r="AA5" i="12"/>
  <c r="AG4" i="12"/>
  <c r="AH3" i="12"/>
  <c r="AI3" i="12" s="1"/>
  <c r="AE6" i="12"/>
  <c r="AF5" i="12"/>
  <c r="I9" i="12"/>
  <c r="G9" i="12"/>
  <c r="H9" i="12"/>
  <c r="AL4" i="12"/>
  <c r="AM3" i="12"/>
  <c r="AN3" i="12" s="1"/>
  <c r="Z5" i="12" l="1"/>
  <c r="AB5" i="12" s="1"/>
  <c r="AG5" i="12"/>
  <c r="AH4" i="12"/>
  <c r="AI4" i="12" s="1"/>
  <c r="R5" i="12"/>
  <c r="T5" i="12" s="1"/>
  <c r="S6" i="12"/>
  <c r="U6" i="12"/>
  <c r="X6" i="12" s="1"/>
  <c r="O6" i="12"/>
  <c r="Q6" i="12" s="1"/>
  <c r="N6" i="12"/>
  <c r="V6" i="12" s="1"/>
  <c r="AA6" i="12"/>
  <c r="P7" i="12"/>
  <c r="AE7" i="12"/>
  <c r="AE8" i="12" s="1"/>
  <c r="AF6" i="12"/>
  <c r="AL5" i="12"/>
  <c r="W5" i="12"/>
  <c r="Y5" i="12" s="1"/>
  <c r="AC5" i="12" s="1"/>
  <c r="AK6" i="12"/>
  <c r="AM5" i="12" s="1"/>
  <c r="AN5" i="12" s="1"/>
  <c r="AJ7" i="12"/>
  <c r="R6" i="12" l="1"/>
  <c r="T6" i="12" s="1"/>
  <c r="AF7" i="12"/>
  <c r="AF8" i="12" s="1"/>
  <c r="AH5" i="12"/>
  <c r="AI5" i="12" s="1"/>
  <c r="AG6" i="12"/>
  <c r="P8" i="12"/>
  <c r="U7" i="12"/>
  <c r="X7" i="12" s="1"/>
  <c r="N7" i="12"/>
  <c r="V7" i="12" s="1"/>
  <c r="O7" i="12"/>
  <c r="Q7" i="12" s="1"/>
  <c r="W7" i="12" s="1"/>
  <c r="S7" i="12"/>
  <c r="AA7" i="12"/>
  <c r="AL6" i="12"/>
  <c r="AE9" i="12"/>
  <c r="AJ8" i="12"/>
  <c r="AK7" i="12"/>
  <c r="AM6" i="12" s="1"/>
  <c r="AN6" i="12" s="1"/>
  <c r="Z6" i="12"/>
  <c r="AB6" i="12" s="1"/>
  <c r="W6" i="12"/>
  <c r="Y6" i="12" s="1"/>
  <c r="Y7" i="12" l="1"/>
  <c r="AH7" i="12"/>
  <c r="AG8" i="12"/>
  <c r="R7" i="12"/>
  <c r="T7" i="12" s="1"/>
  <c r="AE10" i="12"/>
  <c r="AF9" i="12"/>
  <c r="AC6" i="12"/>
  <c r="AL7" i="12"/>
  <c r="Z7" i="12"/>
  <c r="AB7" i="12" s="1"/>
  <c r="AC7" i="12" s="1"/>
  <c r="AK8" i="12"/>
  <c r="AM7" i="12" s="1"/>
  <c r="AN7" i="12" s="1"/>
  <c r="AJ9" i="12"/>
  <c r="U8" i="12"/>
  <c r="X8" i="12" s="1"/>
  <c r="N8" i="12"/>
  <c r="V8" i="12" s="1"/>
  <c r="P9" i="12"/>
  <c r="O8" i="12"/>
  <c r="Q8" i="12" s="1"/>
  <c r="W8" i="12" s="1"/>
  <c r="AA8" i="12"/>
  <c r="S8" i="12"/>
  <c r="AG7" i="12"/>
  <c r="AH6" i="12"/>
  <c r="AI6" i="12" s="1"/>
  <c r="Z8" i="12" l="1"/>
  <c r="Y8" i="12"/>
  <c r="S9" i="12"/>
  <c r="U9" i="12"/>
  <c r="X9" i="12" s="1"/>
  <c r="AA9" i="12"/>
  <c r="N9" i="12"/>
  <c r="O9" i="12"/>
  <c r="Q9" i="12" s="1"/>
  <c r="P10" i="12"/>
  <c r="R9" i="12"/>
  <c r="V9" i="12"/>
  <c r="AI7" i="12"/>
  <c r="R8" i="12"/>
  <c r="T8" i="12" s="1"/>
  <c r="AH8" i="12"/>
  <c r="AI8" i="12" s="1"/>
  <c r="AG9" i="12"/>
  <c r="AL8" i="12"/>
  <c r="AK9" i="12"/>
  <c r="AJ10" i="12"/>
  <c r="AE11" i="12"/>
  <c r="AF10" i="12"/>
  <c r="AB8" i="12"/>
  <c r="AC8" i="12" s="1"/>
  <c r="W9" i="12" l="1"/>
  <c r="Y9" i="12" s="1"/>
  <c r="AL9" i="12"/>
  <c r="AM8" i="12"/>
  <c r="AN8" i="12" s="1"/>
  <c r="T9" i="12"/>
  <c r="AJ11" i="12"/>
  <c r="AK10" i="12"/>
  <c r="Z9" i="12"/>
  <c r="AB9" i="12" s="1"/>
  <c r="AH9" i="12"/>
  <c r="AI9" i="12" s="1"/>
  <c r="AG10" i="12"/>
  <c r="AE12" i="12"/>
  <c r="AF11" i="12"/>
  <c r="S10" i="12"/>
  <c r="U10" i="12"/>
  <c r="X10" i="12" s="1"/>
  <c r="N10" i="12"/>
  <c r="V10" i="12" s="1"/>
  <c r="O10" i="12"/>
  <c r="Q10" i="12" s="1"/>
  <c r="W10" i="12" s="1"/>
  <c r="AA10" i="12"/>
  <c r="P11" i="12"/>
  <c r="R10" i="12"/>
  <c r="T10" i="12" s="1"/>
  <c r="AC9" i="12" l="1"/>
  <c r="Y10" i="12"/>
  <c r="Z10" i="12"/>
  <c r="AB10" i="12" s="1"/>
  <c r="AH10" i="12"/>
  <c r="AI10" i="12" s="1"/>
  <c r="AG11" i="12"/>
  <c r="AJ12" i="12"/>
  <c r="AK11" i="12"/>
  <c r="AM10" i="12" s="1"/>
  <c r="AN10" i="12" s="1"/>
  <c r="AL10" i="12"/>
  <c r="AM9" i="12"/>
  <c r="AN9" i="12" s="1"/>
  <c r="AB11" i="12"/>
  <c r="U11" i="12"/>
  <c r="X11" i="12" s="1"/>
  <c r="O11" i="12"/>
  <c r="R11" i="12" s="1"/>
  <c r="AA11" i="12"/>
  <c r="T11" i="12"/>
  <c r="Y11" i="12"/>
  <c r="P12" i="12"/>
  <c r="AC11" i="12"/>
  <c r="S11" i="12"/>
  <c r="V11" i="12"/>
  <c r="N11" i="12"/>
  <c r="Q11" i="12"/>
  <c r="W11" i="12" s="1"/>
  <c r="Z11" i="12"/>
  <c r="AF12" i="12"/>
  <c r="AE13" i="12"/>
  <c r="AC10" i="12" l="1"/>
  <c r="AL11" i="12"/>
  <c r="AH11" i="12"/>
  <c r="AI11" i="12" s="1"/>
  <c r="AG12" i="12"/>
  <c r="AJ13" i="12"/>
  <c r="AK12" i="12"/>
  <c r="AE14" i="12"/>
  <c r="AF13" i="12"/>
  <c r="R12" i="12"/>
  <c r="Z12" i="12"/>
  <c r="U12" i="12"/>
  <c r="V12" i="12"/>
  <c r="Q12" i="12"/>
  <c r="W12" i="12" s="1"/>
  <c r="X12" i="12"/>
  <c r="O12" i="12"/>
  <c r="Y12" i="12"/>
  <c r="AA12" i="12"/>
  <c r="T12" i="12"/>
  <c r="AC12" i="12"/>
  <c r="S12" i="12"/>
  <c r="P13" i="12"/>
  <c r="AB12" i="12"/>
  <c r="N12" i="12"/>
  <c r="AL12" i="12" l="1"/>
  <c r="AM11" i="12"/>
  <c r="AN11" i="12" s="1"/>
  <c r="AH12" i="12"/>
  <c r="AI12" i="12" s="1"/>
  <c r="AG13" i="12"/>
  <c r="AF14" i="12"/>
  <c r="AE15" i="12"/>
  <c r="AK13" i="12"/>
  <c r="AJ14" i="12"/>
  <c r="P14" i="12"/>
  <c r="U13" i="12"/>
  <c r="X13" i="12" s="1"/>
  <c r="R13" i="12"/>
  <c r="AC13" i="12"/>
  <c r="N13" i="12"/>
  <c r="Z13" i="12" s="1"/>
  <c r="AB13" i="12"/>
  <c r="O13" i="12"/>
  <c r="Q13" i="12" s="1"/>
  <c r="W13" i="12" s="1"/>
  <c r="Y13" i="12"/>
  <c r="AA13" i="12"/>
  <c r="V13" i="12"/>
  <c r="S13" i="12"/>
  <c r="T13" i="12" s="1"/>
  <c r="AL13" i="12" l="1"/>
  <c r="AM12" i="12"/>
  <c r="AN12" i="12" s="1"/>
  <c r="AE16" i="12"/>
  <c r="AF15" i="12"/>
  <c r="V14" i="12"/>
  <c r="S14" i="12"/>
  <c r="O14" i="12"/>
  <c r="AB14" i="12"/>
  <c r="T14" i="12"/>
  <c r="Z14" i="12"/>
  <c r="AA14" i="12"/>
  <c r="Y14" i="12"/>
  <c r="P15" i="12"/>
  <c r="R14" i="12"/>
  <c r="AC14" i="12"/>
  <c r="Q14" i="12"/>
  <c r="W14" i="12" s="1"/>
  <c r="U14" i="12"/>
  <c r="X14" i="12"/>
  <c r="N14" i="12"/>
  <c r="AJ15" i="12"/>
  <c r="AK14" i="12"/>
  <c r="AM13" i="12" s="1"/>
  <c r="AN13" i="12" s="1"/>
  <c r="AH13" i="12"/>
  <c r="AI13" i="12" s="1"/>
  <c r="AG14" i="12"/>
  <c r="AG15" i="12" l="1"/>
  <c r="AH14" i="12"/>
  <c r="AI14" i="12" s="1"/>
  <c r="P16" i="12"/>
  <c r="AC15" i="12"/>
  <c r="N15" i="12"/>
  <c r="Y15" i="12"/>
  <c r="O15" i="12"/>
  <c r="R15" i="12" s="1"/>
  <c r="T15" i="12" s="1"/>
  <c r="AB15" i="12"/>
  <c r="S15" i="12"/>
  <c r="V15" i="12"/>
  <c r="AA15" i="12"/>
  <c r="Z15" i="12"/>
  <c r="U15" i="12"/>
  <c r="X15" i="12" s="1"/>
  <c r="Q15" i="12"/>
  <c r="W15" i="12" s="1"/>
  <c r="AL14" i="12"/>
  <c r="AE17" i="12"/>
  <c r="AF16" i="12"/>
  <c r="AJ16" i="12"/>
  <c r="AK15" i="12"/>
  <c r="AM14" i="12" s="1"/>
  <c r="AN14" i="12" s="1"/>
  <c r="AJ17" i="12" l="1"/>
  <c r="AK16" i="12"/>
  <c r="AM15" i="12" s="1"/>
  <c r="AN15" i="12" s="1"/>
  <c r="AL15" i="12"/>
  <c r="AG16" i="12"/>
  <c r="AH15" i="12"/>
  <c r="AI15" i="12" s="1"/>
  <c r="AF17" i="12"/>
  <c r="AE18" i="12"/>
  <c r="R16" i="12"/>
  <c r="O16" i="12"/>
  <c r="X16" i="12"/>
  <c r="AC16" i="12"/>
  <c r="Q16" i="12"/>
  <c r="W16" i="12" s="1"/>
  <c r="AB16" i="12"/>
  <c r="T16" i="12"/>
  <c r="N16" i="12"/>
  <c r="Y16" i="12"/>
  <c r="S16" i="12"/>
  <c r="AA16" i="12"/>
  <c r="V16" i="12"/>
  <c r="U16" i="12"/>
  <c r="P17" i="12"/>
  <c r="Z16" i="12"/>
  <c r="AH16" i="12" l="1"/>
  <c r="AI16" i="12" s="1"/>
  <c r="AG17" i="12"/>
  <c r="AK17" i="12"/>
  <c r="AM16" i="12" s="1"/>
  <c r="AN16" i="12" s="1"/>
  <c r="AJ18" i="12"/>
  <c r="V17" i="12"/>
  <c r="X17" i="12"/>
  <c r="Y17" i="12"/>
  <c r="O17" i="12"/>
  <c r="Q17" i="12" s="1"/>
  <c r="W17" i="12" s="1"/>
  <c r="S17" i="12"/>
  <c r="T17" i="12" s="1"/>
  <c r="R17" i="12"/>
  <c r="N17" i="12"/>
  <c r="AC17" i="12"/>
  <c r="U17" i="12"/>
  <c r="AA17" i="12"/>
  <c r="P18" i="12"/>
  <c r="AB17" i="12"/>
  <c r="Z17" i="12"/>
  <c r="AE19" i="12"/>
  <c r="AF18" i="12"/>
  <c r="AL16" i="12"/>
  <c r="AL17" i="12" l="1"/>
  <c r="N18" i="12"/>
  <c r="X18" i="12"/>
  <c r="U18" i="12"/>
  <c r="AB18" i="12"/>
  <c r="O18" i="12"/>
  <c r="Y18" i="12"/>
  <c r="R18" i="12"/>
  <c r="AC18" i="12"/>
  <c r="T18" i="12"/>
  <c r="Q18" i="12"/>
  <c r="W18" i="12" s="1"/>
  <c r="Z18" i="12"/>
  <c r="AA18" i="12"/>
  <c r="P19" i="12"/>
  <c r="V18" i="12"/>
  <c r="S18" i="12"/>
  <c r="AJ19" i="12"/>
  <c r="AK18" i="12"/>
  <c r="AM17" i="12" s="1"/>
  <c r="AN17" i="12" s="1"/>
  <c r="AH17" i="12"/>
  <c r="AI17" i="12" s="1"/>
  <c r="AG18" i="12"/>
  <c r="AE20" i="12"/>
  <c r="AF19" i="12"/>
  <c r="AG19" i="12" l="1"/>
  <c r="AH18" i="12"/>
  <c r="AI18" i="12" s="1"/>
  <c r="AK19" i="12"/>
  <c r="AM18" i="12" s="1"/>
  <c r="AN18" i="12" s="1"/>
  <c r="AJ20" i="12"/>
  <c r="AE21" i="12"/>
  <c r="AF20" i="12"/>
  <c r="P20" i="12"/>
  <c r="S19" i="12"/>
  <c r="T19" i="12" s="1"/>
  <c r="U19" i="12"/>
  <c r="R19" i="12"/>
  <c r="AC19" i="12"/>
  <c r="N19" i="12"/>
  <c r="Z19" i="12" s="1"/>
  <c r="AA19" i="12"/>
  <c r="AB19" i="12"/>
  <c r="Q19" i="12"/>
  <c r="W19" i="12" s="1"/>
  <c r="Y19" i="12"/>
  <c r="X19" i="12"/>
  <c r="V19" i="12"/>
  <c r="O19" i="12"/>
  <c r="AL18" i="12"/>
  <c r="AH19" i="12" l="1"/>
  <c r="AI19" i="12" s="1"/>
  <c r="AG20" i="12"/>
  <c r="AE22" i="12"/>
  <c r="AF21" i="12"/>
  <c r="S20" i="12"/>
  <c r="R20" i="12"/>
  <c r="AC20" i="12"/>
  <c r="Z20" i="12"/>
  <c r="O20" i="12"/>
  <c r="AB20" i="12"/>
  <c r="T20" i="12"/>
  <c r="Q20" i="12"/>
  <c r="W20" i="12" s="1"/>
  <c r="Y20" i="12"/>
  <c r="U20" i="12"/>
  <c r="P21" i="12"/>
  <c r="X20" i="12"/>
  <c r="N20" i="12"/>
  <c r="V20" i="12"/>
  <c r="AA20" i="12"/>
  <c r="AL19" i="12"/>
  <c r="AJ21" i="12"/>
  <c r="AK20" i="12"/>
  <c r="AM19" i="12" s="1"/>
  <c r="AN19" i="12" s="1"/>
  <c r="AG21" i="12" l="1"/>
  <c r="AH20" i="12"/>
  <c r="AI20" i="12" s="1"/>
  <c r="AJ22" i="12"/>
  <c r="AK21" i="12"/>
  <c r="AM20" i="12" s="1"/>
  <c r="AN20" i="12" s="1"/>
  <c r="Y21" i="12"/>
  <c r="S21" i="12"/>
  <c r="T21" i="12" s="1"/>
  <c r="N21" i="12"/>
  <c r="Z21" i="12" s="1"/>
  <c r="P22" i="12"/>
  <c r="AC21" i="12"/>
  <c r="O21" i="12"/>
  <c r="Q21" i="12" s="1"/>
  <c r="W21" i="12" s="1"/>
  <c r="AB21" i="12"/>
  <c r="AA21" i="12"/>
  <c r="V21" i="12"/>
  <c r="U21" i="12"/>
  <c r="X21" i="12"/>
  <c r="R21" i="12"/>
  <c r="AF22" i="12"/>
  <c r="AE23" i="12"/>
  <c r="AL20" i="12"/>
  <c r="AG22" i="12" l="1"/>
  <c r="AH21" i="12"/>
  <c r="AI21" i="12" s="1"/>
  <c r="AL21" i="12"/>
  <c r="AJ23" i="12"/>
  <c r="AK22" i="12"/>
  <c r="AM21" i="12" s="1"/>
  <c r="AN21" i="12" s="1"/>
  <c r="AC22" i="12"/>
  <c r="U22" i="12"/>
  <c r="S22" i="12"/>
  <c r="X22" i="12"/>
  <c r="V22" i="12"/>
  <c r="AA22" i="12"/>
  <c r="N22" i="12"/>
  <c r="T22" i="12"/>
  <c r="Q22" i="12"/>
  <c r="W22" i="12" s="1"/>
  <c r="O22" i="12"/>
  <c r="R22" i="12"/>
  <c r="AB22" i="12"/>
  <c r="Y22" i="12"/>
  <c r="AE24" i="12"/>
  <c r="AF23" i="12"/>
  <c r="AG23" i="12" l="1"/>
  <c r="AH22" i="12"/>
  <c r="AI22" i="12" s="1"/>
  <c r="AE25" i="12"/>
  <c r="AF24" i="12"/>
  <c r="AL22" i="12"/>
  <c r="AJ24" i="12"/>
  <c r="AK23" i="12"/>
  <c r="AL23" i="12" l="1"/>
  <c r="AM22" i="12"/>
  <c r="AN22" i="12" s="1"/>
  <c r="AJ25" i="12"/>
  <c r="AK24" i="12"/>
  <c r="AM23" i="12" s="1"/>
  <c r="AN23" i="12" s="1"/>
  <c r="AG24" i="12"/>
  <c r="AH23" i="12"/>
  <c r="AI23" i="12" s="1"/>
  <c r="AE26" i="12"/>
  <c r="AF25" i="12"/>
  <c r="AL24" i="12" l="1"/>
  <c r="AG25" i="12"/>
  <c r="AH24" i="12"/>
  <c r="AI24" i="12" s="1"/>
  <c r="AK25" i="12"/>
  <c r="AJ26" i="12"/>
  <c r="AE27" i="12"/>
  <c r="AF26" i="12"/>
  <c r="AH25" i="12" l="1"/>
  <c r="AI25" i="12" s="1"/>
  <c r="AG26" i="12"/>
  <c r="AE28" i="12"/>
  <c r="AF27" i="12"/>
  <c r="AK26" i="12"/>
  <c r="AM25" i="12" s="1"/>
  <c r="AN25" i="12" s="1"/>
  <c r="AJ27" i="12"/>
  <c r="AL25" i="12"/>
  <c r="AM24" i="12"/>
  <c r="AN24" i="12" s="1"/>
  <c r="AH26" i="12" l="1"/>
  <c r="AI26" i="12" s="1"/>
  <c r="AG27" i="12"/>
  <c r="AJ28" i="12"/>
  <c r="AK27" i="12"/>
  <c r="AM26" i="12" s="1"/>
  <c r="AN26" i="12" s="1"/>
  <c r="AE29" i="12"/>
  <c r="AF28" i="12"/>
  <c r="AL26" i="12"/>
  <c r="AE30" i="12" l="1"/>
  <c r="AF29" i="12"/>
  <c r="AL27" i="12"/>
  <c r="AJ29" i="12"/>
  <c r="AK28" i="12"/>
  <c r="AM27" i="12" s="1"/>
  <c r="AN27" i="12" s="1"/>
  <c r="AG28" i="12"/>
  <c r="AH27" i="12"/>
  <c r="AI27" i="12" s="1"/>
  <c r="AK29" i="12" l="1"/>
  <c r="AJ30" i="12"/>
  <c r="AG29" i="12"/>
  <c r="AH28" i="12"/>
  <c r="AI28" i="12" s="1"/>
  <c r="AL28" i="12"/>
  <c r="AE31" i="12"/>
  <c r="AF30" i="12"/>
  <c r="AH29" i="12" l="1"/>
  <c r="AI29" i="12" s="1"/>
  <c r="AG30" i="12"/>
  <c r="AE32" i="12"/>
  <c r="AF31" i="12"/>
  <c r="AK30" i="12"/>
  <c r="AM29" i="12" s="1"/>
  <c r="AN29" i="12" s="1"/>
  <c r="AJ31" i="12"/>
  <c r="AL29" i="12"/>
  <c r="AM28" i="12"/>
  <c r="AN28" i="12" s="1"/>
  <c r="AL30" i="12" l="1"/>
  <c r="AK31" i="12"/>
  <c r="AJ32" i="12"/>
  <c r="AG31" i="12"/>
  <c r="AH30" i="12"/>
  <c r="AI30" i="12" s="1"/>
  <c r="AE33" i="12"/>
  <c r="AF32" i="12"/>
  <c r="AL31" i="12" l="1"/>
  <c r="AM30" i="12"/>
  <c r="AN30" i="12" s="1"/>
  <c r="AH31" i="12"/>
  <c r="AI31" i="12" s="1"/>
  <c r="AG32" i="12"/>
  <c r="AF33" i="12"/>
  <c r="AE34" i="12"/>
  <c r="AK32" i="12"/>
  <c r="AM31" i="12" s="1"/>
  <c r="AN31" i="12" s="1"/>
  <c r="AJ33" i="12"/>
  <c r="AE35" i="12" l="1"/>
  <c r="AF34" i="12"/>
  <c r="AH32" i="12"/>
  <c r="AI32" i="12" s="1"/>
  <c r="AG33" i="12"/>
  <c r="AK33" i="12"/>
  <c r="AM32" i="12" s="1"/>
  <c r="AN32" i="12" s="1"/>
  <c r="AJ34" i="12"/>
  <c r="AL32" i="12"/>
  <c r="AK34" i="12" l="1"/>
  <c r="AM33" i="12" s="1"/>
  <c r="AN33" i="12" s="1"/>
  <c r="AJ35" i="12"/>
  <c r="AG34" i="12"/>
  <c r="AH33" i="12"/>
  <c r="AI33" i="12" s="1"/>
  <c r="AL33" i="12"/>
  <c r="AF35" i="12"/>
  <c r="AE36" i="12"/>
  <c r="AL34" i="12" l="1"/>
  <c r="AF36" i="12"/>
  <c r="AE37" i="12"/>
  <c r="AK35" i="12"/>
  <c r="AM34" i="12" s="1"/>
  <c r="AN34" i="12" s="1"/>
  <c r="AJ36" i="12"/>
  <c r="AG35" i="12"/>
  <c r="AH34" i="12"/>
  <c r="AI34" i="12" s="1"/>
  <c r="AE38" i="12" l="1"/>
  <c r="AF37" i="12"/>
  <c r="AG36" i="12"/>
  <c r="AH35" i="12"/>
  <c r="AI35" i="12" s="1"/>
  <c r="AL35" i="12"/>
  <c r="AK36" i="12"/>
  <c r="AM35" i="12" s="1"/>
  <c r="AN35" i="12" s="1"/>
  <c r="AJ37" i="12"/>
  <c r="AL36" i="12" l="1"/>
  <c r="AH36" i="12"/>
  <c r="AI36" i="12" s="1"/>
  <c r="AG37" i="12"/>
  <c r="AK37" i="12"/>
  <c r="AJ38" i="12"/>
  <c r="AE39" i="12"/>
  <c r="AF38" i="12"/>
  <c r="AE40" i="12" l="1"/>
  <c r="AF39" i="12"/>
  <c r="AK38" i="12"/>
  <c r="AM37" i="12" s="1"/>
  <c r="AN37" i="12" s="1"/>
  <c r="AJ39" i="12"/>
  <c r="AL37" i="12"/>
  <c r="AM36" i="12"/>
  <c r="AN36" i="12" s="1"/>
  <c r="AH37" i="12"/>
  <c r="AI37" i="12" s="1"/>
  <c r="AG38" i="12"/>
  <c r="AJ40" i="12" l="1"/>
  <c r="AK39" i="12"/>
  <c r="AG39" i="12"/>
  <c r="AH38" i="12"/>
  <c r="AI38" i="12" s="1"/>
  <c r="AL38" i="12"/>
  <c r="AE41" i="12"/>
  <c r="AF40" i="12"/>
  <c r="AE42" i="12" l="1"/>
  <c r="AF41" i="12"/>
  <c r="AL39" i="12"/>
  <c r="AM38" i="12"/>
  <c r="AN38" i="12" s="1"/>
  <c r="AG40" i="12"/>
  <c r="AH39" i="12"/>
  <c r="AI39" i="12" s="1"/>
  <c r="AK40" i="12"/>
  <c r="AJ41" i="12"/>
  <c r="AK41" i="12" l="1"/>
  <c r="AM40" i="12" s="1"/>
  <c r="AN40" i="12" s="1"/>
  <c r="AJ42" i="12"/>
  <c r="AG41" i="12"/>
  <c r="AH40" i="12"/>
  <c r="AI40" i="12" s="1"/>
  <c r="AL40" i="12"/>
  <c r="AM39" i="12"/>
  <c r="AN39" i="12" s="1"/>
  <c r="AE43" i="12"/>
  <c r="AF42" i="12"/>
  <c r="AG42" i="12" l="1"/>
  <c r="AH41" i="12"/>
  <c r="AI41" i="12" s="1"/>
  <c r="AL41" i="12"/>
  <c r="AE44" i="12"/>
  <c r="AF43" i="12"/>
  <c r="AJ43" i="12"/>
  <c r="AK42" i="12"/>
  <c r="AM41" i="12" s="1"/>
  <c r="AN41" i="12" s="1"/>
  <c r="AJ44" i="12" l="1"/>
  <c r="AK43" i="12"/>
  <c r="AE45" i="12"/>
  <c r="AF44" i="12"/>
  <c r="AH42" i="12"/>
  <c r="AI42" i="12" s="1"/>
  <c r="AG43" i="12"/>
  <c r="AL42" i="12"/>
  <c r="AL43" i="12" l="1"/>
  <c r="AM42" i="12"/>
  <c r="AN42" i="12" s="1"/>
  <c r="AH43" i="12"/>
  <c r="AI43" i="12" s="1"/>
  <c r="AG44" i="12"/>
  <c r="AE46" i="12"/>
  <c r="AF45" i="12"/>
  <c r="AK44" i="12"/>
  <c r="AM43" i="12" s="1"/>
  <c r="AN43" i="12" s="1"/>
  <c r="AJ45" i="12"/>
  <c r="AG45" i="12" l="1"/>
  <c r="AH44" i="12"/>
  <c r="AI44" i="12" s="1"/>
  <c r="AJ46" i="12"/>
  <c r="AK45" i="12"/>
  <c r="AM44" i="12" s="1"/>
  <c r="AN44" i="12" s="1"/>
  <c r="AE47" i="12"/>
  <c r="AF46" i="12"/>
  <c r="AL44" i="12"/>
  <c r="AK46" i="12" l="1"/>
  <c r="AM45" i="12" s="1"/>
  <c r="AN45" i="12" s="1"/>
  <c r="AJ47" i="12"/>
  <c r="AG46" i="12"/>
  <c r="AH45" i="12"/>
  <c r="AI45" i="12" s="1"/>
  <c r="AE48" i="12"/>
  <c r="AF47" i="12"/>
  <c r="AL45" i="12"/>
  <c r="AE49" i="12" l="1"/>
  <c r="AF48" i="12"/>
  <c r="AL46" i="12"/>
  <c r="AJ48" i="12"/>
  <c r="AK47" i="12"/>
  <c r="AG47" i="12"/>
  <c r="AH46" i="12"/>
  <c r="AI46" i="12" s="1"/>
  <c r="AL47" i="12" l="1"/>
  <c r="AM46" i="12"/>
  <c r="AN46" i="12" s="1"/>
  <c r="AK48" i="12"/>
  <c r="AM47" i="12" s="1"/>
  <c r="AN47" i="12" s="1"/>
  <c r="AJ49" i="12"/>
  <c r="AG48" i="12"/>
  <c r="AH47" i="12"/>
  <c r="AI47" i="12" s="1"/>
  <c r="AE50" i="12"/>
  <c r="AF49" i="12"/>
  <c r="AE51" i="12" l="1"/>
  <c r="AF50" i="12"/>
  <c r="AL48" i="12"/>
  <c r="AJ50" i="12"/>
  <c r="AK49" i="12"/>
  <c r="AH48" i="12"/>
  <c r="AI48" i="12" s="1"/>
  <c r="AG49" i="12"/>
  <c r="AK50" i="12" l="1"/>
  <c r="AJ51" i="12"/>
  <c r="AH49" i="12"/>
  <c r="AI49" i="12" s="1"/>
  <c r="AG50" i="12"/>
  <c r="AL49" i="12"/>
  <c r="AM48" i="12"/>
  <c r="AN48" i="12" s="1"/>
  <c r="AF51" i="12"/>
  <c r="AE52" i="12"/>
  <c r="AL50" i="12" l="1"/>
  <c r="AM49" i="12"/>
  <c r="AN49" i="12" s="1"/>
  <c r="AE53" i="12"/>
  <c r="AF52" i="12"/>
  <c r="AJ52" i="12"/>
  <c r="AK51" i="12"/>
  <c r="AH50" i="12"/>
  <c r="AI50" i="12" s="1"/>
  <c r="AG51" i="12"/>
  <c r="AL51" i="12" l="1"/>
  <c r="AM50" i="12"/>
  <c r="AN50" i="12" s="1"/>
  <c r="AG52" i="12"/>
  <c r="AH51" i="12"/>
  <c r="AI51" i="12" s="1"/>
  <c r="AJ53" i="12"/>
  <c r="AK52" i="12"/>
  <c r="AM51" i="12" s="1"/>
  <c r="AN51" i="12" s="1"/>
  <c r="AE54" i="12"/>
  <c r="AF53" i="12"/>
  <c r="AK53" i="12" l="1"/>
  <c r="AM52" i="12" s="1"/>
  <c r="AN52" i="12" s="1"/>
  <c r="AJ54" i="12"/>
  <c r="AH52" i="12"/>
  <c r="AI52" i="12" s="1"/>
  <c r="AG53" i="12"/>
  <c r="AE55" i="12"/>
  <c r="AF54" i="12"/>
  <c r="AL52" i="12"/>
  <c r="AG54" i="12" l="1"/>
  <c r="AH53" i="12"/>
  <c r="AI53" i="12" s="1"/>
  <c r="AE56" i="12"/>
  <c r="AF55" i="12"/>
  <c r="AL53" i="12"/>
  <c r="AJ55" i="12"/>
  <c r="AK54" i="12"/>
  <c r="AM53" i="12" s="1"/>
  <c r="AN53" i="12" s="1"/>
  <c r="AJ56" i="12" l="1"/>
  <c r="AK55" i="12"/>
  <c r="AM54" i="12" s="1"/>
  <c r="AN54" i="12" s="1"/>
  <c r="AL54" i="12"/>
  <c r="AH54" i="12"/>
  <c r="AI54" i="12" s="1"/>
  <c r="AG55" i="12"/>
  <c r="AE57" i="12"/>
  <c r="AF56" i="12"/>
  <c r="AL55" i="12" l="1"/>
  <c r="AH55" i="12"/>
  <c r="AI55" i="12" s="1"/>
  <c r="AG56" i="12"/>
  <c r="AE58" i="12"/>
  <c r="AF57" i="12"/>
  <c r="AK56" i="12"/>
  <c r="AJ57" i="12"/>
  <c r="AL56" i="12" l="1"/>
  <c r="AM55" i="12"/>
  <c r="AN55" i="12" s="1"/>
  <c r="AH56" i="12"/>
  <c r="AI56" i="12" s="1"/>
  <c r="AG57" i="12"/>
  <c r="AE59" i="12"/>
  <c r="AF58" i="12"/>
  <c r="AK57" i="12"/>
  <c r="AM56" i="12" s="1"/>
  <c r="AN56" i="12" s="1"/>
  <c r="AJ58" i="12"/>
  <c r="AL57" i="12" l="1"/>
  <c r="AK58" i="12"/>
  <c r="AJ59" i="12"/>
  <c r="AG58" i="12"/>
  <c r="AH57" i="12"/>
  <c r="AI57" i="12" s="1"/>
  <c r="AE60" i="12"/>
  <c r="AF59" i="12"/>
  <c r="AL58" i="12" l="1"/>
  <c r="AM57" i="12"/>
  <c r="AN57" i="12" s="1"/>
  <c r="AE61" i="12"/>
  <c r="AF60" i="12"/>
  <c r="AK59" i="12"/>
  <c r="AJ60" i="12"/>
  <c r="AG59" i="12"/>
  <c r="AH58" i="12"/>
  <c r="AI58" i="12" s="1"/>
  <c r="AJ61" i="12" l="1"/>
  <c r="AK60" i="12"/>
  <c r="AM59" i="12" s="1"/>
  <c r="AN59" i="12" s="1"/>
  <c r="AL59" i="12"/>
  <c r="AM58" i="12"/>
  <c r="AN58" i="12" s="1"/>
  <c r="AG60" i="12"/>
  <c r="AH59" i="12"/>
  <c r="AI59" i="12" s="1"/>
  <c r="AE62" i="12"/>
  <c r="AF61" i="12"/>
  <c r="AH60" i="12" l="1"/>
  <c r="AI60" i="12" s="1"/>
  <c r="AG61" i="12"/>
  <c r="AE63" i="12"/>
  <c r="AF62" i="12"/>
  <c r="AL60" i="12"/>
  <c r="AK61" i="12"/>
  <c r="AJ62" i="12"/>
  <c r="AL61" i="12" l="1"/>
  <c r="AM60" i="12"/>
  <c r="AN60" i="12" s="1"/>
  <c r="AH61" i="12"/>
  <c r="AI61" i="12" s="1"/>
  <c r="AG62" i="12"/>
  <c r="AE64" i="12"/>
  <c r="AF63" i="12"/>
  <c r="AJ63" i="12"/>
  <c r="AK62" i="12"/>
  <c r="AM61" i="12" s="1"/>
  <c r="AN61" i="12" s="1"/>
  <c r="AL62" i="12" l="1"/>
  <c r="AH62" i="12"/>
  <c r="AI62" i="12" s="1"/>
  <c r="AG63" i="12"/>
  <c r="AE65" i="12"/>
  <c r="AF64" i="12"/>
  <c r="AJ64" i="12"/>
  <c r="AK63" i="12"/>
  <c r="AM62" i="12" s="1"/>
  <c r="AL63" i="12" l="1"/>
  <c r="AJ65" i="12"/>
  <c r="AK64" i="12"/>
  <c r="AM63" i="12" s="1"/>
  <c r="AG64" i="12"/>
  <c r="AH63" i="12"/>
  <c r="AI63" i="12" s="1"/>
  <c r="AE66" i="12"/>
  <c r="AF65" i="12"/>
  <c r="AN62" i="12"/>
  <c r="AL64" i="12" l="1"/>
  <c r="AJ66" i="12"/>
  <c r="AK65" i="12"/>
  <c r="AM64" i="12" s="1"/>
  <c r="AN64" i="12" s="1"/>
  <c r="AL65" i="12"/>
  <c r="AH64" i="12"/>
  <c r="AI64" i="12" s="1"/>
  <c r="AG65" i="12"/>
  <c r="AE67" i="12"/>
  <c r="AF66" i="12"/>
  <c r="AN63" i="12"/>
  <c r="AG66" i="12" l="1"/>
  <c r="AH65" i="12"/>
  <c r="AI65" i="12" s="1"/>
  <c r="AE68" i="12"/>
  <c r="AF67" i="12"/>
  <c r="AK66" i="12"/>
  <c r="AM65" i="12" s="1"/>
  <c r="AN65" i="12" s="1"/>
  <c r="AJ67" i="12"/>
  <c r="AL66" i="12"/>
  <c r="AE69" i="12" l="1"/>
  <c r="AF68" i="12"/>
  <c r="AG67" i="12"/>
  <c r="AH66" i="12"/>
  <c r="AI66" i="12" s="1"/>
  <c r="AK67" i="12"/>
  <c r="AM66" i="12" s="1"/>
  <c r="AN66" i="12" s="1"/>
  <c r="AJ68" i="12"/>
  <c r="AL67" i="12"/>
  <c r="AH67" i="12" l="1"/>
  <c r="AI67" i="12" s="1"/>
  <c r="AG68" i="12"/>
  <c r="AF69" i="12"/>
  <c r="AE70" i="12"/>
  <c r="AJ69" i="12"/>
  <c r="AK68" i="12"/>
  <c r="AM67" i="12" s="1"/>
  <c r="AN67" i="12" s="1"/>
  <c r="AL68" i="12"/>
  <c r="AJ70" i="12" l="1"/>
  <c r="AK69" i="12"/>
  <c r="AM68" i="12" s="1"/>
  <c r="AN68" i="12" s="1"/>
  <c r="AL69" i="12"/>
  <c r="AG69" i="12"/>
  <c r="AH68" i="12"/>
  <c r="AI68" i="12" s="1"/>
  <c r="AF70" i="12"/>
  <c r="AE71" i="12"/>
  <c r="AJ71" i="12" l="1"/>
  <c r="AK70" i="12"/>
  <c r="AM69" i="12" s="1"/>
  <c r="AN69" i="12" s="1"/>
  <c r="AL70" i="12"/>
  <c r="AE72" i="12"/>
  <c r="AF71" i="12"/>
  <c r="AH69" i="12"/>
  <c r="AI69" i="12" s="1"/>
  <c r="AG70" i="12"/>
  <c r="AE73" i="12" l="1"/>
  <c r="AF72" i="12"/>
  <c r="AH70" i="12"/>
  <c r="AI70" i="12" s="1"/>
  <c r="AG71" i="12"/>
  <c r="AK71" i="12"/>
  <c r="AM70" i="12" s="1"/>
  <c r="AN70" i="12" s="1"/>
  <c r="AJ72" i="12"/>
  <c r="AL71" i="12"/>
  <c r="AG72" i="12" l="1"/>
  <c r="AH71" i="12"/>
  <c r="AI71" i="12" s="1"/>
  <c r="AK72" i="12"/>
  <c r="AM71" i="12" s="1"/>
  <c r="AN71" i="12" s="1"/>
  <c r="AJ73" i="12"/>
  <c r="AL72" i="12"/>
  <c r="AE74" i="12"/>
  <c r="AF73" i="12"/>
  <c r="AG73" i="12" l="1"/>
  <c r="AH72" i="12"/>
  <c r="AI72" i="12" s="1"/>
  <c r="AK73" i="12"/>
  <c r="AM72" i="12" s="1"/>
  <c r="AN72" i="12" s="1"/>
  <c r="AJ74" i="12"/>
  <c r="AL73" i="12"/>
  <c r="AE75" i="12"/>
  <c r="AF74" i="12"/>
  <c r="AJ75" i="12" l="1"/>
  <c r="AK74" i="12"/>
  <c r="AM73" i="12" s="1"/>
  <c r="AN73" i="12" s="1"/>
  <c r="AL74" i="12"/>
  <c r="AF75" i="12"/>
  <c r="AE76" i="12"/>
  <c r="AH73" i="12"/>
  <c r="AI73" i="12" s="1"/>
  <c r="AG74" i="12"/>
  <c r="AF76" i="12" l="1"/>
  <c r="AE77" i="12"/>
  <c r="AH74" i="12"/>
  <c r="AI74" i="12" s="1"/>
  <c r="AG75" i="12"/>
  <c r="AJ76" i="12"/>
  <c r="AK75" i="12"/>
  <c r="AM74" i="12" s="1"/>
  <c r="AN74" i="12" s="1"/>
  <c r="AL75" i="12"/>
  <c r="AJ77" i="12" l="1"/>
  <c r="AK76" i="12"/>
  <c r="AM75" i="12" s="1"/>
  <c r="AN75" i="12" s="1"/>
  <c r="AL76" i="12"/>
  <c r="AF77" i="12"/>
  <c r="AE78" i="12"/>
  <c r="AG76" i="12"/>
  <c r="AH75" i="12"/>
  <c r="AI75" i="12" s="1"/>
  <c r="AE79" i="12" l="1"/>
  <c r="AF78" i="12"/>
  <c r="AH76" i="12"/>
  <c r="AI76" i="12" s="1"/>
  <c r="AG77" i="12"/>
  <c r="AJ78" i="12"/>
  <c r="AK77" i="12"/>
  <c r="AM76" i="12" s="1"/>
  <c r="AN76" i="12" s="1"/>
  <c r="AL77" i="12"/>
  <c r="AJ79" i="12" l="1"/>
  <c r="AK78" i="12"/>
  <c r="AM77" i="12" s="1"/>
  <c r="AN77" i="12" s="1"/>
  <c r="AL78" i="12"/>
  <c r="AG78" i="12"/>
  <c r="AH77" i="12"/>
  <c r="AI77" i="12" s="1"/>
  <c r="AF79" i="12"/>
  <c r="AE80" i="12"/>
  <c r="AF80" i="12" l="1"/>
  <c r="AE81" i="12"/>
  <c r="AH78" i="12"/>
  <c r="AI78" i="12" s="1"/>
  <c r="AG79" i="12"/>
  <c r="AJ80" i="12"/>
  <c r="AK79" i="12"/>
  <c r="AM78" i="12" s="1"/>
  <c r="AN78" i="12" s="1"/>
  <c r="AL79" i="12"/>
  <c r="AH79" i="12" l="1"/>
  <c r="AI79" i="12" s="1"/>
  <c r="AG80" i="12"/>
  <c r="AJ81" i="12"/>
  <c r="AK80" i="12"/>
  <c r="AM79" i="12" s="1"/>
  <c r="AN79" i="12" s="1"/>
  <c r="AL80" i="12"/>
  <c r="AF81" i="12"/>
  <c r="AE82" i="12"/>
  <c r="AJ82" i="12" l="1"/>
  <c r="AK81" i="12"/>
  <c r="AM80" i="12" s="1"/>
  <c r="AN80" i="12" s="1"/>
  <c r="AL81" i="12"/>
  <c r="AF82" i="12"/>
  <c r="AE83" i="12"/>
  <c r="AG81" i="12"/>
  <c r="AH80" i="12"/>
  <c r="AI80" i="12" s="1"/>
  <c r="AF83" i="12" l="1"/>
  <c r="AE84" i="12"/>
  <c r="AG82" i="12"/>
  <c r="AH81" i="12"/>
  <c r="AI81" i="12" s="1"/>
  <c r="AJ83" i="12"/>
  <c r="AK82" i="12"/>
  <c r="AM81" i="12" s="1"/>
  <c r="AN81" i="12" s="1"/>
  <c r="AL82" i="12"/>
  <c r="AE85" i="12" l="1"/>
  <c r="AF84" i="12"/>
  <c r="AJ84" i="12"/>
  <c r="AK83" i="12"/>
  <c r="AM82" i="12" s="1"/>
  <c r="AN82" i="12" s="1"/>
  <c r="AL83" i="12"/>
  <c r="AH82" i="12"/>
  <c r="AI82" i="12" s="1"/>
  <c r="AG83" i="12"/>
  <c r="AJ85" i="12" l="1"/>
  <c r="AK84" i="12"/>
  <c r="AM83" i="12" s="1"/>
  <c r="AN83" i="12" s="1"/>
  <c r="AL84" i="12"/>
  <c r="AH83" i="12"/>
  <c r="AI83" i="12" s="1"/>
  <c r="AG84" i="12"/>
  <c r="AE86" i="12"/>
  <c r="AF85" i="12"/>
  <c r="AH84" i="12" l="1"/>
  <c r="AI84" i="12" s="1"/>
  <c r="AG85" i="12"/>
  <c r="AE87" i="12"/>
  <c r="AF86" i="12"/>
  <c r="AJ86" i="12"/>
  <c r="AK85" i="12"/>
  <c r="AM84" i="12" s="1"/>
  <c r="AN84" i="12" s="1"/>
  <c r="AL85" i="12"/>
  <c r="AJ87" i="12" l="1"/>
  <c r="AK86" i="12"/>
  <c r="AM85" i="12" s="1"/>
  <c r="AN85" i="12" s="1"/>
  <c r="AL86" i="12"/>
  <c r="AH85" i="12"/>
  <c r="AI85" i="12" s="1"/>
  <c r="AG86" i="12"/>
  <c r="AF87" i="12"/>
  <c r="AE88" i="12"/>
  <c r="AH86" i="12" l="1"/>
  <c r="AI86" i="12" s="1"/>
  <c r="AG87" i="12"/>
  <c r="AF88" i="12"/>
  <c r="AE89" i="12"/>
  <c r="AJ88" i="12"/>
  <c r="AK87" i="12"/>
  <c r="AM86" i="12" s="1"/>
  <c r="AN86" i="12" s="1"/>
  <c r="AL87" i="12"/>
  <c r="AJ89" i="12" l="1"/>
  <c r="AK88" i="12"/>
  <c r="AM87" i="12" s="1"/>
  <c r="AN87" i="12" s="1"/>
  <c r="AL88" i="12"/>
  <c r="AF89" i="12"/>
  <c r="AE90" i="12"/>
  <c r="AG88" i="12"/>
  <c r="AH87" i="12"/>
  <c r="AI87" i="12" s="1"/>
  <c r="AE91" i="12" l="1"/>
  <c r="AF90" i="12"/>
  <c r="AH88" i="12"/>
  <c r="AI88" i="12" s="1"/>
  <c r="AG89" i="12"/>
  <c r="AN88" i="12"/>
  <c r="AJ90" i="12"/>
  <c r="AK89" i="12"/>
  <c r="AM88" i="12" s="1"/>
  <c r="AL89" i="12"/>
  <c r="AG90" i="12" l="1"/>
  <c r="AH89" i="12"/>
  <c r="AI89" i="12" s="1"/>
  <c r="AJ91" i="12"/>
  <c r="AK90" i="12"/>
  <c r="AM89" i="12" s="1"/>
  <c r="AN89" i="12" s="1"/>
  <c r="AL90" i="12"/>
  <c r="AF91" i="12"/>
  <c r="AE92" i="12"/>
  <c r="AJ92" i="12" l="1"/>
  <c r="AK91" i="12"/>
  <c r="AM90" i="12" s="1"/>
  <c r="AN90" i="12" s="1"/>
  <c r="AL91" i="12"/>
  <c r="AF92" i="12"/>
  <c r="AE93" i="12"/>
  <c r="AG91" i="12"/>
  <c r="AH90" i="12"/>
  <c r="AI90" i="12" s="1"/>
  <c r="AE94" i="12" l="1"/>
  <c r="AF93" i="12"/>
  <c r="AH91" i="12"/>
  <c r="AI91" i="12" s="1"/>
  <c r="AG92" i="12"/>
  <c r="AK92" i="12"/>
  <c r="AM91" i="12" s="1"/>
  <c r="AN91" i="12" s="1"/>
  <c r="AJ93" i="12"/>
  <c r="AL92" i="12"/>
  <c r="AH92" i="12" l="1"/>
  <c r="AI92" i="12" s="1"/>
  <c r="AG93" i="12"/>
  <c r="AK93" i="12"/>
  <c r="AM92" i="12" s="1"/>
  <c r="AN92" i="12" s="1"/>
  <c r="AJ94" i="12"/>
  <c r="AL93" i="12"/>
  <c r="AE95" i="12"/>
  <c r="AF94" i="12"/>
  <c r="AJ95" i="12" l="1"/>
  <c r="AK94" i="12"/>
  <c r="AM93" i="12" s="1"/>
  <c r="AN93" i="12" s="1"/>
  <c r="AL94" i="12"/>
  <c r="AH93" i="12"/>
  <c r="AI93" i="12" s="1"/>
  <c r="AG94" i="12"/>
  <c r="AE96" i="12"/>
  <c r="AF95" i="12"/>
  <c r="AG95" i="12" l="1"/>
  <c r="AH94" i="12"/>
  <c r="AI94" i="12" s="1"/>
  <c r="AE97" i="12"/>
  <c r="AF96" i="12"/>
  <c r="AK95" i="12"/>
  <c r="AM94" i="12" s="1"/>
  <c r="AN94" i="12" s="1"/>
  <c r="AJ96" i="12"/>
  <c r="AL95" i="12"/>
  <c r="AH95" i="12" l="1"/>
  <c r="AI95" i="12" s="1"/>
  <c r="AG96" i="12"/>
  <c r="AE98" i="12"/>
  <c r="AF97" i="12"/>
  <c r="AN95" i="12"/>
  <c r="AJ97" i="12"/>
  <c r="AK96" i="12"/>
  <c r="AM95" i="12" s="1"/>
  <c r="AL96" i="12"/>
  <c r="AJ98" i="12" l="1"/>
  <c r="AK97" i="12"/>
  <c r="AM96" i="12" s="1"/>
  <c r="AN96" i="12" s="1"/>
  <c r="AL97" i="12"/>
  <c r="AG97" i="12"/>
  <c r="AH96" i="12"/>
  <c r="AI96" i="12" s="1"/>
  <c r="AE99" i="12"/>
  <c r="AF98" i="12"/>
  <c r="AG98" i="12" l="1"/>
  <c r="AH97" i="12"/>
  <c r="AI97" i="12" s="1"/>
  <c r="AE100" i="12"/>
  <c r="AF99" i="12"/>
  <c r="AJ99" i="12"/>
  <c r="AK98" i="12"/>
  <c r="AM97" i="12" s="1"/>
  <c r="AN97" i="12" s="1"/>
  <c r="AL98" i="12"/>
  <c r="AG99" i="12" l="1"/>
  <c r="AH98" i="12"/>
  <c r="AI98" i="12" s="1"/>
  <c r="AJ100" i="12"/>
  <c r="AK99" i="12"/>
  <c r="AM98" i="12" s="1"/>
  <c r="AN98" i="12" s="1"/>
  <c r="AL99" i="12"/>
  <c r="AE101" i="12"/>
  <c r="AF100" i="12"/>
  <c r="AJ101" i="12" l="1"/>
  <c r="AK100" i="12"/>
  <c r="AM99" i="12" s="1"/>
  <c r="AN99" i="12" s="1"/>
  <c r="AL100" i="12"/>
  <c r="AF101" i="12"/>
  <c r="AE102" i="12"/>
  <c r="AG100" i="12"/>
  <c r="AH99" i="12"/>
  <c r="AI99" i="12" s="1"/>
  <c r="AG101" i="12" l="1"/>
  <c r="AH100" i="12"/>
  <c r="AI100" i="12" s="1"/>
  <c r="AF102" i="12"/>
  <c r="AE103" i="12"/>
  <c r="AJ102" i="12"/>
  <c r="AK101" i="12"/>
  <c r="AM100" i="12" s="1"/>
  <c r="AN100" i="12" s="1"/>
  <c r="AL101" i="12"/>
  <c r="AE104" i="12" l="1"/>
  <c r="AF103" i="12"/>
  <c r="AG102" i="12"/>
  <c r="AH101" i="12"/>
  <c r="AI101" i="12" s="1"/>
  <c r="AK102" i="12"/>
  <c r="AM101" i="12" s="1"/>
  <c r="AN101" i="12" s="1"/>
  <c r="AJ103" i="12"/>
  <c r="AL102" i="12"/>
  <c r="AJ104" i="12" l="1"/>
  <c r="AK103" i="12"/>
  <c r="AM102" i="12" s="1"/>
  <c r="AL103" i="12"/>
  <c r="AG103" i="12"/>
  <c r="AH102" i="12"/>
  <c r="AI102" i="12" s="1"/>
  <c r="AN102" i="12"/>
  <c r="AE105" i="12"/>
  <c r="AF104" i="12"/>
  <c r="AH103" i="12" l="1"/>
  <c r="AI103" i="12" s="1"/>
  <c r="AG104" i="12"/>
  <c r="AF105" i="12"/>
  <c r="AE106" i="12"/>
  <c r="AJ105" i="12"/>
  <c r="AK104" i="12"/>
  <c r="AM103" i="12" s="1"/>
  <c r="AN103" i="12" s="1"/>
  <c r="AL104" i="12"/>
  <c r="AE107" i="12" l="1"/>
  <c r="AF106" i="12"/>
  <c r="AH104" i="12"/>
  <c r="AI104" i="12" s="1"/>
  <c r="AG105" i="12"/>
  <c r="AK105" i="12"/>
  <c r="AM104" i="12" s="1"/>
  <c r="AN104" i="12" s="1"/>
  <c r="AJ106" i="12"/>
  <c r="AL105" i="12"/>
  <c r="AG106" i="12" l="1"/>
  <c r="AH105" i="12"/>
  <c r="AI105" i="12" s="1"/>
  <c r="AK106" i="12"/>
  <c r="AM105" i="12" s="1"/>
  <c r="AN105" i="12" s="1"/>
  <c r="AJ107" i="12"/>
  <c r="AL106" i="12"/>
  <c r="AE108" i="12"/>
  <c r="AF107" i="12"/>
  <c r="AJ108" i="12" l="1"/>
  <c r="AK107" i="12"/>
  <c r="AM106" i="12" s="1"/>
  <c r="AN106" i="12" s="1"/>
  <c r="AL107" i="12"/>
  <c r="AF108" i="12"/>
  <c r="AE109" i="12"/>
  <c r="AG107" i="12"/>
  <c r="AH106" i="12"/>
  <c r="AI106" i="12" s="1"/>
  <c r="AG108" i="12" l="1"/>
  <c r="AH107" i="12"/>
  <c r="AI107" i="12" s="1"/>
  <c r="AE110" i="12"/>
  <c r="AF109" i="12"/>
  <c r="AK108" i="12"/>
  <c r="AM107" i="12" s="1"/>
  <c r="AN107" i="12" s="1"/>
  <c r="AJ109" i="12"/>
  <c r="AL108" i="12"/>
  <c r="AJ110" i="12" l="1"/>
  <c r="AK109" i="12"/>
  <c r="AM108" i="12" s="1"/>
  <c r="AN108" i="12" s="1"/>
  <c r="AL109" i="12"/>
  <c r="AE111" i="12"/>
  <c r="AF110" i="12"/>
  <c r="AG109" i="12"/>
  <c r="AH108" i="12"/>
  <c r="AI108" i="12" s="1"/>
  <c r="AH109" i="12" l="1"/>
  <c r="AI109" i="12" s="1"/>
  <c r="AG110" i="12"/>
  <c r="AE112" i="12"/>
  <c r="AF111" i="12"/>
  <c r="AK110" i="12"/>
  <c r="AM109" i="12" s="1"/>
  <c r="AN109" i="12" s="1"/>
  <c r="AJ111" i="12"/>
  <c r="AL110" i="12"/>
  <c r="AH110" i="12" l="1"/>
  <c r="AI110" i="12" s="1"/>
  <c r="AG111" i="12"/>
  <c r="AE113" i="12"/>
  <c r="AF112" i="12"/>
  <c r="AK111" i="12"/>
  <c r="AM110" i="12" s="1"/>
  <c r="AN110" i="12" s="1"/>
  <c r="AJ112" i="12"/>
  <c r="AL111" i="12"/>
  <c r="AG112" i="12" l="1"/>
  <c r="AH111" i="12"/>
  <c r="AI111" i="12" s="1"/>
  <c r="AE114" i="12"/>
  <c r="AF113" i="12"/>
  <c r="AJ113" i="12"/>
  <c r="AK112" i="12"/>
  <c r="AM111" i="12" s="1"/>
  <c r="AN111" i="12" s="1"/>
  <c r="AL112" i="12"/>
  <c r="AJ114" i="12" l="1"/>
  <c r="AK113" i="12"/>
  <c r="AM112" i="12" s="1"/>
  <c r="AN112" i="12" s="1"/>
  <c r="AL113" i="12"/>
  <c r="AG113" i="12"/>
  <c r="AH112" i="12"/>
  <c r="AI112" i="12" s="1"/>
  <c r="AF114" i="12"/>
  <c r="AE115" i="12"/>
  <c r="AG114" i="12" l="1"/>
  <c r="AH113" i="12"/>
  <c r="AI113" i="12" s="1"/>
  <c r="AE116" i="12"/>
  <c r="AF115" i="12"/>
  <c r="AJ115" i="12"/>
  <c r="AK114" i="12"/>
  <c r="AM113" i="12" s="1"/>
  <c r="AN113" i="12" s="1"/>
  <c r="AL114" i="12"/>
  <c r="AH114" i="12" l="1"/>
  <c r="AI114" i="12" s="1"/>
  <c r="AG115" i="12"/>
  <c r="AK115" i="12"/>
  <c r="AM114" i="12" s="1"/>
  <c r="AN114" i="12" s="1"/>
  <c r="AJ116" i="12"/>
  <c r="AL115" i="12"/>
  <c r="AE117" i="12"/>
  <c r="AF116" i="12"/>
  <c r="AJ117" i="12" l="1"/>
  <c r="AK116" i="12"/>
  <c r="AM115" i="12" s="1"/>
  <c r="AN115" i="12" s="1"/>
  <c r="AL116" i="12"/>
  <c r="AH115" i="12"/>
  <c r="AI115" i="12" s="1"/>
  <c r="AG116" i="12"/>
  <c r="AF117" i="12"/>
  <c r="AE118" i="12"/>
  <c r="AE119" i="12" l="1"/>
  <c r="AF118" i="12"/>
  <c r="AG117" i="12"/>
  <c r="AH116" i="12"/>
  <c r="AI116" i="12" s="1"/>
  <c r="AK117" i="12"/>
  <c r="AM116" i="12" s="1"/>
  <c r="AN116" i="12" s="1"/>
  <c r="AJ118" i="12"/>
  <c r="AL117" i="12"/>
  <c r="AG118" i="12" l="1"/>
  <c r="AH117" i="12"/>
  <c r="AI117" i="12" s="1"/>
  <c r="AE120" i="12"/>
  <c r="AF119" i="12"/>
  <c r="AK118" i="12"/>
  <c r="AM117" i="12" s="1"/>
  <c r="AN117" i="12" s="1"/>
  <c r="AJ119" i="12"/>
  <c r="AL118" i="12"/>
  <c r="AG119" i="12" l="1"/>
  <c r="AH118" i="12"/>
  <c r="AI118" i="12" s="1"/>
  <c r="AJ120" i="12"/>
  <c r="AK119" i="12"/>
  <c r="AM118" i="12" s="1"/>
  <c r="AN118" i="12" s="1"/>
  <c r="AL119" i="12"/>
  <c r="AF120" i="12"/>
  <c r="AE121" i="12"/>
  <c r="AG120" i="12" l="1"/>
  <c r="AH119" i="12"/>
  <c r="AI119" i="12" s="1"/>
  <c r="AJ121" i="12"/>
  <c r="AK120" i="12"/>
  <c r="AM119" i="12" s="1"/>
  <c r="AN119" i="12" s="1"/>
  <c r="AL120" i="12"/>
  <c r="AE122" i="12"/>
  <c r="AF121" i="12"/>
  <c r="AJ122" i="12" l="1"/>
  <c r="AK121" i="12"/>
  <c r="AM120" i="12" s="1"/>
  <c r="AN120" i="12" s="1"/>
  <c r="AL121" i="12"/>
  <c r="AE123" i="12"/>
  <c r="AF122" i="12"/>
  <c r="AG121" i="12"/>
  <c r="AH120" i="12"/>
  <c r="AI120" i="12" s="1"/>
  <c r="AE124" i="12" l="1"/>
  <c r="AF123" i="12"/>
  <c r="AH121" i="12"/>
  <c r="AI121" i="12" s="1"/>
  <c r="AG122" i="12"/>
  <c r="AK122" i="12"/>
  <c r="AM121" i="12" s="1"/>
  <c r="AN121" i="12" s="1"/>
  <c r="AJ123" i="12"/>
  <c r="AL122" i="12"/>
  <c r="AH122" i="12" l="1"/>
  <c r="AI122" i="12" s="1"/>
  <c r="AG123" i="12"/>
  <c r="AJ124" i="12"/>
  <c r="AK123" i="12"/>
  <c r="AM122" i="12" s="1"/>
  <c r="AN122" i="12" s="1"/>
  <c r="AL123" i="12"/>
  <c r="AF124" i="12"/>
  <c r="AE125" i="12"/>
  <c r="AJ125" i="12" l="1"/>
  <c r="AK124" i="12"/>
  <c r="AM123" i="12" s="1"/>
  <c r="AN123" i="12" s="1"/>
  <c r="AL124" i="12"/>
  <c r="AE126" i="12"/>
  <c r="AF125" i="12"/>
  <c r="AH123" i="12"/>
  <c r="AI123" i="12" s="1"/>
  <c r="AG124" i="12"/>
  <c r="AJ126" i="12" l="1"/>
  <c r="AK125" i="12"/>
  <c r="AM124" i="12" s="1"/>
  <c r="AN124" i="12" s="1"/>
  <c r="AL125" i="12"/>
  <c r="AH124" i="12"/>
  <c r="AI124" i="12" s="1"/>
  <c r="AG125" i="12"/>
  <c r="AE127" i="12"/>
  <c r="AF126" i="12"/>
  <c r="AJ127" i="12" l="1"/>
  <c r="AK126" i="12"/>
  <c r="AM125" i="12" s="1"/>
  <c r="AN125" i="12" s="1"/>
  <c r="AL126" i="12"/>
  <c r="AH125" i="12"/>
  <c r="AI125" i="12" s="1"/>
  <c r="AG126" i="12"/>
  <c r="AE128" i="12"/>
  <c r="AF127" i="12"/>
  <c r="AH126" i="12" l="1"/>
  <c r="AI126" i="12" s="1"/>
  <c r="AG127" i="12"/>
  <c r="AJ128" i="12"/>
  <c r="AK127" i="12"/>
  <c r="AM126" i="12" s="1"/>
  <c r="AN126" i="12" s="1"/>
  <c r="AL127" i="12"/>
  <c r="AF128" i="12"/>
  <c r="AE129" i="12"/>
  <c r="AJ129" i="12" l="1"/>
  <c r="AK128" i="12"/>
  <c r="AM127" i="12" s="1"/>
  <c r="AN127" i="12" s="1"/>
  <c r="AL128" i="12"/>
  <c r="AE130" i="12"/>
  <c r="AF129" i="12"/>
  <c r="AH127" i="12"/>
  <c r="AI127" i="12" s="1"/>
  <c r="AG128" i="12"/>
  <c r="AH128" i="12" l="1"/>
  <c r="AI128" i="12" s="1"/>
  <c r="AG129" i="12"/>
  <c r="AK129" i="12"/>
  <c r="AM128" i="12" s="1"/>
  <c r="AN128" i="12" s="1"/>
  <c r="AJ130" i="12"/>
  <c r="AL129" i="12"/>
  <c r="AE131" i="12"/>
  <c r="AF130" i="12"/>
  <c r="AJ131" i="12" l="1"/>
  <c r="AK130" i="12"/>
  <c r="AM129" i="12" s="1"/>
  <c r="AN129" i="12" s="1"/>
  <c r="AL130" i="12"/>
  <c r="AH129" i="12"/>
  <c r="AI129" i="12" s="1"/>
  <c r="AG130" i="12"/>
  <c r="AF131" i="12"/>
  <c r="AE132" i="12"/>
  <c r="AE133" i="12" l="1"/>
  <c r="AF132" i="12"/>
  <c r="AG131" i="12"/>
  <c r="AH130" i="12"/>
  <c r="AI130" i="12" s="1"/>
  <c r="AK131" i="12"/>
  <c r="AM130" i="12" s="1"/>
  <c r="AN130" i="12" s="1"/>
  <c r="AJ132" i="12"/>
  <c r="AL131" i="12"/>
  <c r="AG132" i="12" l="1"/>
  <c r="AH131" i="12"/>
  <c r="AI131" i="12" s="1"/>
  <c r="AF133" i="12"/>
  <c r="AE134" i="12"/>
  <c r="AJ133" i="12"/>
  <c r="AK132" i="12"/>
  <c r="AM131" i="12" s="1"/>
  <c r="AN131" i="12" s="1"/>
  <c r="AL132" i="12"/>
  <c r="AE135" i="12" l="1"/>
  <c r="AF134" i="12"/>
  <c r="AG133" i="12"/>
  <c r="AH132" i="12"/>
  <c r="AI132" i="12" s="1"/>
  <c r="AJ134" i="12"/>
  <c r="AK133" i="12"/>
  <c r="AM132" i="12" s="1"/>
  <c r="AN132" i="12" s="1"/>
  <c r="AL133" i="12"/>
  <c r="AJ135" i="12" l="1"/>
  <c r="AK134" i="12"/>
  <c r="AM133" i="12" s="1"/>
  <c r="AN133" i="12" s="1"/>
  <c r="AL134" i="12"/>
  <c r="AG134" i="12"/>
  <c r="AH133" i="12"/>
  <c r="AI133" i="12" s="1"/>
  <c r="AE136" i="12"/>
  <c r="AF135" i="12"/>
  <c r="AH134" i="12" l="1"/>
  <c r="AI134" i="12" s="1"/>
  <c r="AG135" i="12"/>
  <c r="AF136" i="12"/>
  <c r="AE137" i="12"/>
  <c r="AJ136" i="12"/>
  <c r="AK135" i="12"/>
  <c r="AM134" i="12" s="1"/>
  <c r="AN134" i="12" s="1"/>
  <c r="AL135" i="12"/>
  <c r="AK136" i="12" l="1"/>
  <c r="AM135" i="12" s="1"/>
  <c r="AJ137" i="12"/>
  <c r="AL136" i="12"/>
  <c r="AE138" i="12"/>
  <c r="AF137" i="12"/>
  <c r="AH135" i="12"/>
  <c r="AI135" i="12" s="1"/>
  <c r="AG136" i="12"/>
  <c r="AN135" i="12"/>
  <c r="AG137" i="12" l="1"/>
  <c r="AH136" i="12"/>
  <c r="AI136" i="12" s="1"/>
  <c r="AE139" i="12"/>
  <c r="AF138" i="12"/>
  <c r="AJ138" i="12"/>
  <c r="AK137" i="12"/>
  <c r="AM136" i="12" s="1"/>
  <c r="AN136" i="12" s="1"/>
  <c r="AL137" i="12"/>
  <c r="AJ139" i="12" l="1"/>
  <c r="AK138" i="12"/>
  <c r="AM137" i="12" s="1"/>
  <c r="AN137" i="12" s="1"/>
  <c r="AL138" i="12"/>
  <c r="AG138" i="12"/>
  <c r="AH137" i="12"/>
  <c r="AI137" i="12" s="1"/>
  <c r="AF139" i="12"/>
  <c r="AE140" i="12"/>
  <c r="AH138" i="12" l="1"/>
  <c r="AI138" i="12" s="1"/>
  <c r="AG139" i="12"/>
  <c r="AE141" i="12"/>
  <c r="AF140" i="12"/>
  <c r="AK139" i="12"/>
  <c r="AM138" i="12" s="1"/>
  <c r="AN138" i="12" s="1"/>
  <c r="AJ140" i="12"/>
  <c r="AL139" i="12"/>
  <c r="AH139" i="12" l="1"/>
  <c r="AI139" i="12" s="1"/>
  <c r="AG140" i="12"/>
  <c r="AE142" i="12"/>
  <c r="AF141" i="12"/>
  <c r="AK140" i="12"/>
  <c r="AM139" i="12" s="1"/>
  <c r="AN139" i="12" s="1"/>
  <c r="AJ141" i="12"/>
  <c r="AL140" i="12"/>
  <c r="AH140" i="12" l="1"/>
  <c r="AI140" i="12" s="1"/>
  <c r="AG141" i="12"/>
  <c r="AE143" i="12"/>
  <c r="AF142" i="12"/>
  <c r="AK141" i="12"/>
  <c r="AM140" i="12" s="1"/>
  <c r="AN140" i="12" s="1"/>
  <c r="AJ142" i="12"/>
  <c r="AL141" i="12"/>
  <c r="AH141" i="12" l="1"/>
  <c r="AI141" i="12" s="1"/>
  <c r="AG142" i="12"/>
  <c r="AF143" i="12"/>
  <c r="AE144" i="12"/>
  <c r="AN141" i="12"/>
  <c r="AJ143" i="12"/>
  <c r="AK142" i="12"/>
  <c r="AM141" i="12" s="1"/>
  <c r="AL142" i="12"/>
  <c r="AE145" i="12" l="1"/>
  <c r="AF144" i="12"/>
  <c r="AK143" i="12"/>
  <c r="AM142" i="12" s="1"/>
  <c r="AN142" i="12" s="1"/>
  <c r="AJ144" i="12"/>
  <c r="AL143" i="12"/>
  <c r="AG143" i="12"/>
  <c r="AH142" i="12"/>
  <c r="AI142" i="12" s="1"/>
  <c r="AK144" i="12" l="1"/>
  <c r="AM143" i="12" s="1"/>
  <c r="AN143" i="12" s="1"/>
  <c r="AJ145" i="12"/>
  <c r="AL144" i="12"/>
  <c r="AG144" i="12"/>
  <c r="AH143" i="12"/>
  <c r="AI143" i="12" s="1"/>
  <c r="AF145" i="12"/>
  <c r="AE146" i="12"/>
  <c r="AE147" i="12" l="1"/>
  <c r="AF146" i="12"/>
  <c r="AK145" i="12"/>
  <c r="AM144" i="12" s="1"/>
  <c r="AN144" i="12" s="1"/>
  <c r="AJ146" i="12"/>
  <c r="AL145" i="12"/>
  <c r="AH144" i="12"/>
  <c r="AI144" i="12" s="1"/>
  <c r="AG145" i="12"/>
  <c r="AG146" i="12" l="1"/>
  <c r="AH145" i="12"/>
  <c r="AI145" i="12" s="1"/>
  <c r="AE148" i="12"/>
  <c r="AF147" i="12"/>
  <c r="AJ147" i="12"/>
  <c r="AK146" i="12"/>
  <c r="AM145" i="12" s="1"/>
  <c r="AN145" i="12" s="1"/>
  <c r="AL146" i="12"/>
  <c r="AH146" i="12" l="1"/>
  <c r="AI146" i="12" s="1"/>
  <c r="AG147" i="12"/>
  <c r="AJ148" i="12"/>
  <c r="AK147" i="12"/>
  <c r="AM146" i="12" s="1"/>
  <c r="AN146" i="12" s="1"/>
  <c r="AL147" i="12"/>
  <c r="AF148" i="12"/>
  <c r="AE149" i="12"/>
  <c r="AJ149" i="12" l="1"/>
  <c r="AK148" i="12"/>
  <c r="AM147" i="12" s="1"/>
  <c r="AN147" i="12" s="1"/>
  <c r="AL148" i="12"/>
  <c r="AE150" i="12"/>
  <c r="AF149" i="12"/>
  <c r="AG148" i="12"/>
  <c r="AH147" i="12"/>
  <c r="AI147" i="12" s="1"/>
  <c r="AG149" i="12" l="1"/>
  <c r="AH148" i="12"/>
  <c r="AI148" i="12" s="1"/>
  <c r="AE151" i="12"/>
  <c r="AF150" i="12"/>
  <c r="AK149" i="12"/>
  <c r="AM148" i="12" s="1"/>
  <c r="AN148" i="12" s="1"/>
  <c r="AJ150" i="12"/>
  <c r="AL149" i="12"/>
  <c r="AJ151" i="12" l="1"/>
  <c r="AK150" i="12"/>
  <c r="AM149" i="12" s="1"/>
  <c r="AN149" i="12" s="1"/>
  <c r="AL150" i="12"/>
  <c r="AH149" i="12"/>
  <c r="AI149" i="12" s="1"/>
  <c r="AG150" i="12"/>
  <c r="AE152" i="12"/>
  <c r="AF151" i="12"/>
  <c r="AF152" i="12" l="1"/>
  <c r="AE153" i="12"/>
  <c r="AH150" i="12"/>
  <c r="AI150" i="12" s="1"/>
  <c r="AG151" i="12"/>
  <c r="AK151" i="12"/>
  <c r="AM150" i="12" s="1"/>
  <c r="AN150" i="12" s="1"/>
  <c r="AJ152" i="12"/>
  <c r="AL151" i="12"/>
  <c r="AF153" i="12" l="1"/>
  <c r="AE154" i="12"/>
  <c r="AJ153" i="12"/>
  <c r="AK152" i="12"/>
  <c r="AM151" i="12" s="1"/>
  <c r="AN151" i="12" s="1"/>
  <c r="AL152" i="12"/>
  <c r="AH151" i="12"/>
  <c r="AI151" i="12" s="1"/>
  <c r="AG152" i="12"/>
  <c r="AK153" i="12" l="1"/>
  <c r="AM152" i="12" s="1"/>
  <c r="AJ154" i="12"/>
  <c r="AL153" i="12"/>
  <c r="AN152" i="12"/>
  <c r="AF154" i="12"/>
  <c r="AE155" i="12"/>
  <c r="AG153" i="12"/>
  <c r="AH152" i="12"/>
  <c r="AI152" i="12" s="1"/>
  <c r="AH153" i="12" l="1"/>
  <c r="AI153" i="12" s="1"/>
  <c r="AG154" i="12"/>
  <c r="AE156" i="12"/>
  <c r="AF155" i="12"/>
  <c r="AJ155" i="12"/>
  <c r="AK154" i="12"/>
  <c r="AM153" i="12" s="1"/>
  <c r="AN153" i="12" s="1"/>
  <c r="AL154" i="12"/>
  <c r="AG155" i="12" l="1"/>
  <c r="AH154" i="12"/>
  <c r="AI154" i="12" s="1"/>
  <c r="AJ156" i="12"/>
  <c r="AK155" i="12"/>
  <c r="AM154" i="12" s="1"/>
  <c r="AN154" i="12" s="1"/>
  <c r="AL155" i="12"/>
  <c r="AE157" i="12"/>
  <c r="AF156" i="12"/>
  <c r="AJ157" i="12" l="1"/>
  <c r="AK156" i="12"/>
  <c r="AM155" i="12" s="1"/>
  <c r="AN155" i="12" s="1"/>
  <c r="AL156" i="12"/>
  <c r="AH155" i="12"/>
  <c r="AI155" i="12" s="1"/>
  <c r="AG156" i="12"/>
  <c r="AF157" i="12"/>
  <c r="AE158" i="12"/>
  <c r="AF158" i="12" l="1"/>
  <c r="AE159" i="12"/>
  <c r="AK157" i="12"/>
  <c r="AM156" i="12" s="1"/>
  <c r="AN156" i="12" s="1"/>
  <c r="AJ158" i="12"/>
  <c r="AL157" i="12"/>
  <c r="AH156" i="12"/>
  <c r="AI156" i="12" s="1"/>
  <c r="AG157" i="12"/>
  <c r="AE160" i="12" l="1"/>
  <c r="AF159" i="12"/>
  <c r="AH157" i="12"/>
  <c r="AI157" i="12" s="1"/>
  <c r="AG158" i="12"/>
  <c r="AK158" i="12"/>
  <c r="AM157" i="12" s="1"/>
  <c r="AN157" i="12" s="1"/>
  <c r="AJ159" i="12"/>
  <c r="AL158" i="12"/>
  <c r="AH158" i="12" l="1"/>
  <c r="AI158" i="12" s="1"/>
  <c r="AG159" i="12"/>
  <c r="AJ160" i="12"/>
  <c r="AK159" i="12"/>
  <c r="AM158" i="12" s="1"/>
  <c r="AN158" i="12" s="1"/>
  <c r="AL159" i="12"/>
  <c r="AE161" i="12"/>
  <c r="AF160" i="12"/>
  <c r="AK160" i="12" l="1"/>
  <c r="AM159" i="12" s="1"/>
  <c r="AN159" i="12" s="1"/>
  <c r="AJ161" i="12"/>
  <c r="AL160" i="12"/>
  <c r="AH159" i="12"/>
  <c r="AI159" i="12" s="1"/>
  <c r="AG160" i="12"/>
  <c r="AF161" i="12"/>
  <c r="AE162" i="12"/>
  <c r="AK161" i="12" l="1"/>
  <c r="AM160" i="12" s="1"/>
  <c r="AN160" i="12" s="1"/>
  <c r="AJ162" i="12"/>
  <c r="AL161" i="12"/>
  <c r="AE163" i="12"/>
  <c r="AF162" i="12"/>
  <c r="AG161" i="12"/>
  <c r="AH160" i="12"/>
  <c r="AI160" i="12" s="1"/>
  <c r="AG162" i="12" l="1"/>
  <c r="AH161" i="12"/>
  <c r="AI161" i="12" s="1"/>
  <c r="AF163" i="12"/>
  <c r="AE164" i="12"/>
  <c r="AK162" i="12"/>
  <c r="AM161" i="12" s="1"/>
  <c r="AN161" i="12" s="1"/>
  <c r="AJ163" i="12"/>
  <c r="AL162" i="12"/>
  <c r="AH162" i="12" l="1"/>
  <c r="AI162" i="12" s="1"/>
  <c r="AG163" i="12"/>
  <c r="AF164" i="12"/>
  <c r="AE165" i="12"/>
  <c r="AN162" i="12"/>
  <c r="AJ164" i="12"/>
  <c r="AK163" i="12"/>
  <c r="AM162" i="12" s="1"/>
  <c r="AL163" i="12"/>
  <c r="AK164" i="12" l="1"/>
  <c r="AM163" i="12" s="1"/>
  <c r="AJ165" i="12"/>
  <c r="AL164" i="12"/>
  <c r="AE166" i="12"/>
  <c r="AF165" i="12"/>
  <c r="AH163" i="12"/>
  <c r="AI163" i="12" s="1"/>
  <c r="AG164" i="12"/>
  <c r="AN163" i="12"/>
  <c r="AH164" i="12" l="1"/>
  <c r="AI164" i="12" s="1"/>
  <c r="AG165" i="12"/>
  <c r="AF166" i="12"/>
  <c r="AE167" i="12"/>
  <c r="AK165" i="12"/>
  <c r="AM164" i="12" s="1"/>
  <c r="AN164" i="12" s="1"/>
  <c r="AJ166" i="12"/>
  <c r="AL165" i="12"/>
  <c r="AF167" i="12" l="1"/>
  <c r="AE168" i="12"/>
  <c r="AH165" i="12"/>
  <c r="AI165" i="12" s="1"/>
  <c r="AG166" i="12"/>
  <c r="AK166" i="12"/>
  <c r="AM165" i="12" s="1"/>
  <c r="AN165" i="12" s="1"/>
  <c r="AJ167" i="12"/>
  <c r="AL166" i="12"/>
  <c r="AE169" i="12" l="1"/>
  <c r="AF168" i="12"/>
  <c r="AG167" i="12"/>
  <c r="AH166" i="12"/>
  <c r="AI166" i="12" s="1"/>
  <c r="AK167" i="12"/>
  <c r="AM166" i="12" s="1"/>
  <c r="AN166" i="12" s="1"/>
  <c r="AJ168" i="12"/>
  <c r="AL167" i="12"/>
  <c r="AH167" i="12" l="1"/>
  <c r="AI167" i="12" s="1"/>
  <c r="AG168" i="12"/>
  <c r="AJ169" i="12"/>
  <c r="AK168" i="12"/>
  <c r="AM167" i="12" s="1"/>
  <c r="AN167" i="12" s="1"/>
  <c r="AL168" i="12"/>
  <c r="AE170" i="12"/>
  <c r="AF169" i="12"/>
  <c r="AK169" i="12" l="1"/>
  <c r="AM168" i="12" s="1"/>
  <c r="AN168" i="12" s="1"/>
  <c r="AJ170" i="12"/>
  <c r="AL169" i="12"/>
  <c r="AH168" i="12"/>
  <c r="AI168" i="12" s="1"/>
  <c r="AG169" i="12"/>
  <c r="AE171" i="12"/>
  <c r="AF170" i="12"/>
  <c r="AJ171" i="12" l="1"/>
  <c r="AK170" i="12"/>
  <c r="AM169" i="12" s="1"/>
  <c r="AN169" i="12" s="1"/>
  <c r="AL170" i="12"/>
  <c r="AH169" i="12"/>
  <c r="AI169" i="12" s="1"/>
  <c r="AG170" i="12"/>
  <c r="AF171" i="12"/>
  <c r="AE172" i="12"/>
  <c r="AE173" i="12" l="1"/>
  <c r="AF172" i="12"/>
  <c r="AJ172" i="12"/>
  <c r="AK171" i="12"/>
  <c r="AM170" i="12" s="1"/>
  <c r="AN170" i="12" s="1"/>
  <c r="AL171" i="12"/>
  <c r="AH170" i="12"/>
  <c r="AI170" i="12" s="1"/>
  <c r="AG171" i="12"/>
  <c r="AJ173" i="12" l="1"/>
  <c r="AK172" i="12"/>
  <c r="AM171" i="12" s="1"/>
  <c r="AN171" i="12" s="1"/>
  <c r="AL172" i="12"/>
  <c r="AH171" i="12"/>
  <c r="AI171" i="12" s="1"/>
  <c r="AG172" i="12"/>
  <c r="AE174" i="12"/>
  <c r="AF173" i="12"/>
  <c r="AF174" i="12" l="1"/>
  <c r="AE175" i="12"/>
  <c r="AN172" i="12"/>
  <c r="AG173" i="12"/>
  <c r="AH172" i="12"/>
  <c r="AI172" i="12" s="1"/>
  <c r="AJ174" i="12"/>
  <c r="AK173" i="12"/>
  <c r="AM172" i="12" s="1"/>
  <c r="AL173" i="12"/>
  <c r="AE176" i="12" l="1"/>
  <c r="AF175" i="12"/>
  <c r="AJ175" i="12"/>
  <c r="AK174" i="12"/>
  <c r="AM173" i="12" s="1"/>
  <c r="AN173" i="12" s="1"/>
  <c r="AL174" i="12"/>
  <c r="AG174" i="12"/>
  <c r="AH173" i="12"/>
  <c r="AI173" i="12" s="1"/>
  <c r="AJ176" i="12" l="1"/>
  <c r="AK175" i="12"/>
  <c r="AM174" i="12" s="1"/>
  <c r="AN174" i="12" s="1"/>
  <c r="AL175" i="12"/>
  <c r="AH174" i="12"/>
  <c r="AI174" i="12" s="1"/>
  <c r="AG175" i="12"/>
  <c r="AE177" i="12"/>
  <c r="AF176" i="12"/>
  <c r="AK176" i="12" l="1"/>
  <c r="AM175" i="12" s="1"/>
  <c r="AN175" i="12" s="1"/>
  <c r="AJ177" i="12"/>
  <c r="AL176" i="12"/>
  <c r="AH175" i="12"/>
  <c r="AI175" i="12" s="1"/>
  <c r="AG176" i="12"/>
  <c r="AE178" i="12"/>
  <c r="AF177" i="12"/>
  <c r="AH176" i="12" l="1"/>
  <c r="AI176" i="12" s="1"/>
  <c r="AG177" i="12"/>
  <c r="AE179" i="12"/>
  <c r="AF178" i="12"/>
  <c r="AN176" i="12"/>
  <c r="AJ178" i="12"/>
  <c r="AK177" i="12"/>
  <c r="AM176" i="12" s="1"/>
  <c r="AL177" i="12"/>
  <c r="AK178" i="12" l="1"/>
  <c r="AM177" i="12" s="1"/>
  <c r="AJ179" i="12"/>
  <c r="AL178" i="12"/>
  <c r="AG178" i="12"/>
  <c r="AH177" i="12"/>
  <c r="AI177" i="12" s="1"/>
  <c r="AE180" i="12"/>
  <c r="AF179" i="12"/>
  <c r="AN177" i="12"/>
  <c r="AF180" i="12" l="1"/>
  <c r="AE181" i="12"/>
  <c r="AJ180" i="12"/>
  <c r="AK179" i="12"/>
  <c r="AM178" i="12" s="1"/>
  <c r="AN178" i="12" s="1"/>
  <c r="AL179" i="12"/>
  <c r="AG179" i="12"/>
  <c r="AH178" i="12"/>
  <c r="AI178" i="12" s="1"/>
  <c r="AJ181" i="12" l="1"/>
  <c r="AK180" i="12"/>
  <c r="AM179" i="12" s="1"/>
  <c r="AN179" i="12" s="1"/>
  <c r="AL180" i="12"/>
  <c r="AF181" i="12"/>
  <c r="AE182" i="12"/>
  <c r="AG180" i="12"/>
  <c r="AH179" i="12"/>
  <c r="AI179" i="12" s="1"/>
  <c r="AG181" i="12" l="1"/>
  <c r="AH180" i="12"/>
  <c r="AI180" i="12" s="1"/>
  <c r="AF182" i="12"/>
  <c r="AE183" i="12"/>
  <c r="AJ182" i="12"/>
  <c r="AK181" i="12"/>
  <c r="AM180" i="12" s="1"/>
  <c r="AN180" i="12" s="1"/>
  <c r="AL181" i="12"/>
  <c r="AJ183" i="12" l="1"/>
  <c r="AK182" i="12"/>
  <c r="AM181" i="12" s="1"/>
  <c r="AN181" i="12" s="1"/>
  <c r="AL182" i="12"/>
  <c r="AE184" i="12"/>
  <c r="AF183" i="12"/>
  <c r="AG182" i="12"/>
  <c r="AH181" i="12"/>
  <c r="AI181" i="12" s="1"/>
  <c r="AH182" i="12" l="1"/>
  <c r="AI182" i="12" s="1"/>
  <c r="AG183" i="12"/>
  <c r="AE185" i="12"/>
  <c r="AF184" i="12"/>
  <c r="AN182" i="12"/>
  <c r="AJ184" i="12"/>
  <c r="AK183" i="12"/>
  <c r="AM182" i="12" s="1"/>
  <c r="AL183" i="12"/>
  <c r="AJ185" i="12" l="1"/>
  <c r="AK184" i="12"/>
  <c r="AM183" i="12" s="1"/>
  <c r="AN183" i="12" s="1"/>
  <c r="AL184" i="12"/>
  <c r="AH183" i="12"/>
  <c r="AI183" i="12" s="1"/>
  <c r="AG184" i="12"/>
  <c r="AF185" i="12"/>
  <c r="AE186" i="12"/>
  <c r="AF186" i="12" l="1"/>
  <c r="AE187" i="12"/>
  <c r="AG185" i="12"/>
  <c r="AH184" i="12"/>
  <c r="AI184" i="12" s="1"/>
  <c r="AJ186" i="12"/>
  <c r="AK185" i="12"/>
  <c r="AM184" i="12" s="1"/>
  <c r="AN184" i="12" s="1"/>
  <c r="AL185" i="12"/>
  <c r="AK186" i="12" l="1"/>
  <c r="AM185" i="12" s="1"/>
  <c r="AN185" i="12" s="1"/>
  <c r="AJ187" i="12"/>
  <c r="AL186" i="12"/>
  <c r="AF187" i="12"/>
  <c r="AE188" i="12"/>
  <c r="AG186" i="12"/>
  <c r="AH185" i="12"/>
  <c r="AI185" i="12" s="1"/>
  <c r="AE189" i="12" l="1"/>
  <c r="AF188" i="12"/>
  <c r="AH186" i="12"/>
  <c r="AI186" i="12" s="1"/>
  <c r="AG187" i="12"/>
  <c r="AK187" i="12"/>
  <c r="AM186" i="12" s="1"/>
  <c r="AN186" i="12" s="1"/>
  <c r="AJ188" i="12"/>
  <c r="AL187" i="12"/>
  <c r="AH187" i="12" l="1"/>
  <c r="AI187" i="12" s="1"/>
  <c r="AG188" i="12"/>
  <c r="AJ189" i="12"/>
  <c r="AK188" i="12"/>
  <c r="AM187" i="12" s="1"/>
  <c r="AN187" i="12" s="1"/>
  <c r="AL188" i="12"/>
  <c r="AF189" i="12"/>
  <c r="AE190" i="12"/>
  <c r="AF190" i="12" s="1"/>
  <c r="AH188" i="12" l="1"/>
  <c r="AI188" i="12" s="1"/>
  <c r="AG189" i="12"/>
  <c r="AJ190" i="12"/>
  <c r="AK190" i="12" s="1"/>
  <c r="AK189" i="12"/>
  <c r="AM188" i="12" s="1"/>
  <c r="AN188" i="12" s="1"/>
  <c r="AL189" i="12"/>
  <c r="AH190" i="12"/>
  <c r="AG190" i="12"/>
  <c r="AI190" i="12" s="1"/>
  <c r="AH189" i="12"/>
  <c r="AL190" i="12" l="1"/>
  <c r="AM190" i="12"/>
  <c r="AN190" i="12" s="1"/>
  <c r="B45" i="12" s="1"/>
  <c r="B46" i="12" s="1"/>
  <c r="V3" i="12" s="1"/>
  <c r="W3" i="12" s="1"/>
  <c r="Y3" i="12" s="1"/>
  <c r="AC3" i="12" s="1"/>
  <c r="L3" i="12" s="1"/>
  <c r="AM189" i="12"/>
  <c r="AN189" i="12" s="1"/>
  <c r="AI189" i="12"/>
  <c r="B39" i="12"/>
  <c r="B40" i="12" s="1"/>
  <c r="L2" i="12" l="1"/>
  <c r="L5" i="12" s="1"/>
  <c r="L6" i="12"/>
</calcChain>
</file>

<file path=xl/sharedStrings.xml><?xml version="1.0" encoding="utf-8"?>
<sst xmlns="http://schemas.openxmlformats.org/spreadsheetml/2006/main" count="4706" uniqueCount="174">
  <si>
    <t>Date</t>
  </si>
  <si>
    <t>Description</t>
  </si>
  <si>
    <t>Symbol</t>
  </si>
  <si>
    <t>THOR No.</t>
  </si>
  <si>
    <t>Factor</t>
  </si>
  <si>
    <t>New Year’s Day</t>
  </si>
  <si>
    <t>Issue Date</t>
  </si>
  <si>
    <t>Substitution for Makha Bucha Day</t>
  </si>
  <si>
    <t>Maturity Date</t>
  </si>
  <si>
    <t>Chakri Memorial Day</t>
  </si>
  <si>
    <t>Issue Term</t>
  </si>
  <si>
    <t>National Labour Day</t>
  </si>
  <si>
    <t>Coronation Day</t>
  </si>
  <si>
    <t xml:space="preserve">Wisakha Bucha Day            </t>
  </si>
  <si>
    <t>H.M. Queen Suthida Bajrasudhabimalalakshana’s Birthday</t>
  </si>
  <si>
    <t>Actual/365</t>
  </si>
  <si>
    <t>Substitution for Asarnha Bucha Day</t>
  </si>
  <si>
    <t>Substitution for Songkran Festival (added)</t>
  </si>
  <si>
    <t>H.M. King Maha Vajiralongkorn Phra Vajiraklaochaoyuhua’s Birthday</t>
  </si>
  <si>
    <t>H.M. Queen Sirikit The Queen Mother’s Birthday / Mother’s Day</t>
  </si>
  <si>
    <t>No. Unit</t>
  </si>
  <si>
    <t>H.M. King Bhumibol Adulyadej The Great Memorial Day</t>
  </si>
  <si>
    <t>Face Amount (THB)</t>
  </si>
  <si>
    <t>Chulalongkorn Day</t>
  </si>
  <si>
    <t>Substitution for H.M. King Bhumibol Adulyadej The Great’s Birthday/ National Day / Father’s Day</t>
  </si>
  <si>
    <t>T+2</t>
  </si>
  <si>
    <t>Constitution Day</t>
  </si>
  <si>
    <t>Trade / Ref. Date</t>
  </si>
  <si>
    <t>New Year’s Eve</t>
  </si>
  <si>
    <t>Settlement Date</t>
  </si>
  <si>
    <t>Previous Payment Date</t>
  </si>
  <si>
    <t>Next Payment Date</t>
  </si>
  <si>
    <t>DCS (Days)</t>
  </si>
  <si>
    <t>DSC (Days)</t>
  </si>
  <si>
    <t>Day Count Convention</t>
  </si>
  <si>
    <t>Benchmark</t>
  </si>
  <si>
    <t>5-Day Backward Shifted</t>
  </si>
  <si>
    <t>As of</t>
  </si>
  <si>
    <t>Code</t>
  </si>
  <si>
    <t>Tenor</t>
  </si>
  <si>
    <t>Rate</t>
  </si>
  <si>
    <t>Days Count</t>
  </si>
  <si>
    <t>THOR</t>
  </si>
  <si>
    <t>O/N</t>
  </si>
  <si>
    <t>i</t>
  </si>
  <si>
    <t>Accrued Interest Compounding</t>
  </si>
  <si>
    <t>Estimated Next Coupon Compounding</t>
  </si>
  <si>
    <t>Index Lag (Business Days)</t>
  </si>
  <si>
    <t>Business Day Convention</t>
  </si>
  <si>
    <t>Following, Adjusted</t>
  </si>
  <si>
    <r>
      <t>THOR</t>
    </r>
    <r>
      <rPr>
        <b/>
        <vertAlign val="subscript"/>
        <sz val="14"/>
        <color theme="1"/>
        <rFont val="TH SarabunPSK"/>
        <family val="2"/>
      </rPr>
      <t>t</t>
    </r>
  </si>
  <si>
    <r>
      <t>THOR</t>
    </r>
    <r>
      <rPr>
        <b/>
        <vertAlign val="subscript"/>
        <sz val="14"/>
        <color theme="1"/>
        <rFont val="TH SarabunPSK"/>
        <family val="2"/>
      </rPr>
      <t>t</t>
    </r>
    <r>
      <rPr>
        <b/>
        <sz val="14"/>
        <color theme="1"/>
        <rFont val="TH SarabunPSK"/>
        <family val="2"/>
      </rPr>
      <t xml:space="preserve"> Date</t>
    </r>
  </si>
  <si>
    <t>Par</t>
  </si>
  <si>
    <t>Interest Type</t>
  </si>
  <si>
    <t>Floating</t>
  </si>
  <si>
    <t>THOR, compounded in arrears</t>
  </si>
  <si>
    <t>Reset Frequency</t>
  </si>
  <si>
    <t>Daily, Bangkok Business Day</t>
  </si>
  <si>
    <t>Coupon Rate</t>
  </si>
  <si>
    <t>Compounded THOR + QM</t>
  </si>
  <si>
    <t xml:space="preserve">TTM (Yrs.) </t>
  </si>
  <si>
    <t>Settlement Basis</t>
  </si>
  <si>
    <t>Weekday</t>
  </si>
  <si>
    <t>Quoted Margin: QM (bps.)</t>
  </si>
  <si>
    <t>Observation Period start (i)</t>
  </si>
  <si>
    <r>
      <t>Observation Period end (d</t>
    </r>
    <r>
      <rPr>
        <b/>
        <vertAlign val="subscript"/>
        <sz val="14"/>
        <color theme="1"/>
        <rFont val="TH SarabunPSK"/>
        <family val="2"/>
      </rPr>
      <t>o</t>
    </r>
    <r>
      <rPr>
        <b/>
        <sz val="14"/>
        <color theme="1"/>
        <rFont val="TH SarabunPSK"/>
        <family val="2"/>
      </rPr>
      <t>)</t>
    </r>
  </si>
  <si>
    <t xml:space="preserve">Observation Period end </t>
  </si>
  <si>
    <r>
      <t>No. of THOR</t>
    </r>
    <r>
      <rPr>
        <b/>
        <vertAlign val="subscript"/>
        <sz val="14"/>
        <color theme="1"/>
        <rFont val="TH SarabunPSK"/>
        <family val="2"/>
      </rPr>
      <t>i</t>
    </r>
    <r>
      <rPr>
        <b/>
        <sz val="14"/>
        <color theme="1"/>
        <rFont val="TH SarabunPSK"/>
        <family val="2"/>
      </rPr>
      <t xml:space="preserve"> in Interest period (d</t>
    </r>
    <r>
      <rPr>
        <b/>
        <vertAlign val="subscript"/>
        <sz val="14"/>
        <color theme="1"/>
        <rFont val="TH SarabunPSK"/>
        <family val="2"/>
      </rPr>
      <t>o</t>
    </r>
    <r>
      <rPr>
        <b/>
        <sz val="14"/>
        <color theme="1"/>
        <rFont val="TH SarabunPSK"/>
        <family val="2"/>
      </rPr>
      <t>)</t>
    </r>
  </si>
  <si>
    <t xml:space="preserve">Observation Period start </t>
  </si>
  <si>
    <r>
      <t>Calenday days in Observation Period (d</t>
    </r>
    <r>
      <rPr>
        <b/>
        <vertAlign val="subscript"/>
        <sz val="14"/>
        <color theme="1"/>
        <rFont val="TH SarabunPSK"/>
        <family val="2"/>
      </rPr>
      <t>c_o</t>
    </r>
    <r>
      <rPr>
        <b/>
        <sz val="14"/>
        <color theme="1"/>
        <rFont val="TH SarabunPSK"/>
        <family val="2"/>
      </rPr>
      <t>)</t>
    </r>
  </si>
  <si>
    <t>Discount Factor</t>
  </si>
  <si>
    <t>Coupon Frequency (per annum)</t>
  </si>
  <si>
    <t>FRN Structure</t>
  </si>
  <si>
    <t>Source:</t>
  </si>
  <si>
    <t>http://www.thaibma.or.th/EN/Market/thor.aspx</t>
  </si>
  <si>
    <t>Additional special holiday (added)</t>
  </si>
  <si>
    <t>Makha Bucha Day</t>
  </si>
  <si>
    <t xml:space="preserve">Songkran Festival       </t>
  </si>
  <si>
    <t>Substitution for National Labour Day</t>
  </si>
  <si>
    <t>Wisakha Bucha Day</t>
  </si>
  <si>
    <t>Substitution for Chulalongkorn Day</t>
  </si>
  <si>
    <t>Gross Price (%)</t>
  </si>
  <si>
    <t>Clean Price (%)</t>
  </si>
  <si>
    <t>AI (%)</t>
  </si>
  <si>
    <t>Gross Value (THB)</t>
  </si>
  <si>
    <t>Clean Value (THB)</t>
  </si>
  <si>
    <t>AI Value (THB)</t>
  </si>
  <si>
    <t>Gross Price (%) = Clean Price round 6 + AI round 6</t>
  </si>
  <si>
    <t>Clean Price % = Unrounded Gross - AI round 6. Then, Round 6 Clean Price</t>
  </si>
  <si>
    <t>XI/XA Period (Business Days)</t>
  </si>
  <si>
    <t>Discount Margin: DM (bps.)</t>
  </si>
  <si>
    <t>XI/XA Date</t>
  </si>
  <si>
    <t>T+1</t>
  </si>
  <si>
    <t>T+0</t>
  </si>
  <si>
    <t>T+3</t>
  </si>
  <si>
    <t>T+4</t>
  </si>
  <si>
    <t>T+5</t>
  </si>
  <si>
    <t>New Year's Day</t>
  </si>
  <si>
    <t>Songkran Festival Day</t>
  </si>
  <si>
    <t>Labour Day</t>
  </si>
  <si>
    <t>Wisaha Bucha Day</t>
  </si>
  <si>
    <t>Mid-year Holiday</t>
  </si>
  <si>
    <t>Asarnha Bucha Day</t>
  </si>
  <si>
    <t>Special Hlday Declaration</t>
  </si>
  <si>
    <t>Queen's Birthday</t>
  </si>
  <si>
    <t>King's Birthday</t>
  </si>
  <si>
    <t>New Year's Eve</t>
  </si>
  <si>
    <t>King's Birthday (obs)</t>
  </si>
  <si>
    <t>Chakri Day</t>
  </si>
  <si>
    <t>Labour Day (obs)</t>
  </si>
  <si>
    <t>Chulalongkorn Day (obs)</t>
  </si>
  <si>
    <t>Constitution Day (obs)</t>
  </si>
  <si>
    <t>New Years Day (obs)</t>
  </si>
  <si>
    <t>Special Holiday</t>
  </si>
  <si>
    <t>Makha Bucha Day (obs)</t>
  </si>
  <si>
    <t>Asarnha Bucha Day (obs)</t>
  </si>
  <si>
    <t>Queen's Birthday (obs)</t>
  </si>
  <si>
    <t>King's Memorial Day (obs)</t>
  </si>
  <si>
    <t>New Years Day</t>
  </si>
  <si>
    <t>Songkran Festival (obs)</t>
  </si>
  <si>
    <t>Chakri Day (obs)</t>
  </si>
  <si>
    <t>Queen's Birthday Holiday</t>
  </si>
  <si>
    <t>Queen Mother's Birthday</t>
  </si>
  <si>
    <t>King's Father Birthday</t>
  </si>
  <si>
    <t>Total Coupons</t>
  </si>
  <si>
    <t>Remaining Coupons</t>
  </si>
  <si>
    <t>Payment date</t>
  </si>
  <si>
    <r>
      <t>Start</t>
    </r>
    <r>
      <rPr>
        <b/>
        <vertAlign val="subscript"/>
        <sz val="14"/>
        <rFont val="TH SarabunPSK"/>
        <family val="2"/>
      </rPr>
      <t>obs. period</t>
    </r>
  </si>
  <si>
    <r>
      <t>End</t>
    </r>
    <r>
      <rPr>
        <b/>
        <vertAlign val="subscript"/>
        <sz val="14"/>
        <rFont val="TH SarabunPSK"/>
        <family val="2"/>
      </rPr>
      <t>obs. period</t>
    </r>
  </si>
  <si>
    <r>
      <t>d</t>
    </r>
    <r>
      <rPr>
        <b/>
        <vertAlign val="subscript"/>
        <sz val="14"/>
        <rFont val="TH SarabunPSK"/>
        <family val="2"/>
      </rPr>
      <t>c_obs. period</t>
    </r>
  </si>
  <si>
    <t>Interest</t>
  </si>
  <si>
    <t>Principal</t>
  </si>
  <si>
    <t>Interest (%)</t>
  </si>
  <si>
    <t>Present Value</t>
  </si>
  <si>
    <t>Total CF</t>
  </si>
  <si>
    <r>
      <t>Start</t>
    </r>
    <r>
      <rPr>
        <b/>
        <vertAlign val="subscript"/>
        <sz val="14"/>
        <rFont val="TH SarabunPSK"/>
        <family val="2"/>
      </rPr>
      <t>int. period</t>
    </r>
  </si>
  <si>
    <r>
      <t>End</t>
    </r>
    <r>
      <rPr>
        <b/>
        <vertAlign val="subscript"/>
        <sz val="14"/>
        <rFont val="TH SarabunPSK"/>
        <family val="2"/>
      </rPr>
      <t>int. period</t>
    </r>
  </si>
  <si>
    <r>
      <t>d</t>
    </r>
    <r>
      <rPr>
        <b/>
        <vertAlign val="subscript"/>
        <sz val="14"/>
        <rFont val="TH SarabunPSK"/>
        <family val="2"/>
      </rPr>
      <t>c_int. period</t>
    </r>
  </si>
  <si>
    <t>XI/XA Period?</t>
  </si>
  <si>
    <t>THOR Index</t>
  </si>
  <si>
    <t>Official THOR Index</t>
  </si>
  <si>
    <t/>
  </si>
  <si>
    <t>THOR Index_Cal</t>
  </si>
  <si>
    <t>Coupon Payment Schedule</t>
  </si>
  <si>
    <r>
      <t>THOR</t>
    </r>
    <r>
      <rPr>
        <b/>
        <vertAlign val="subscript"/>
        <sz val="14"/>
        <rFont val="TH SarabunPSK"/>
        <family val="2"/>
      </rPr>
      <t>i</t>
    </r>
  </si>
  <si>
    <r>
      <t>n</t>
    </r>
    <r>
      <rPr>
        <b/>
        <vertAlign val="subscript"/>
        <sz val="14"/>
        <rFont val="TH SarabunPSK"/>
        <family val="2"/>
      </rPr>
      <t>i</t>
    </r>
  </si>
  <si>
    <t>Note: สำหรับ BOT TFRN ระยะต่ำกว่า 1 ปี (จ่ายดอกเบี้ยครั้งเดียว ณ วันครบกำหนดไถ่ถอน) ตั้งแต่วันที่พันธบัตรติด XA (5 วันทำการก่อนวันครบกำหนด) พันธบัตรจะไม่สามารถทำการซื้อขายได้ จึงไม่มีประเด็นเรื่องการ pricing</t>
  </si>
  <si>
    <r>
      <t>No. of THOR</t>
    </r>
    <r>
      <rPr>
        <b/>
        <vertAlign val="subscript"/>
        <sz val="14"/>
        <rFont val="TH SarabunPSK"/>
        <family val="2"/>
      </rPr>
      <t>i</t>
    </r>
    <r>
      <rPr>
        <b/>
        <sz val="14"/>
        <rFont val="TH SarabunPSK"/>
        <family val="2"/>
      </rPr>
      <t xml:space="preserve"> in Accrual period (d</t>
    </r>
    <r>
      <rPr>
        <b/>
        <vertAlign val="subscript"/>
        <sz val="14"/>
        <rFont val="TH SarabunPSK"/>
        <family val="2"/>
      </rPr>
      <t>o</t>
    </r>
    <r>
      <rPr>
        <b/>
        <sz val="14"/>
        <rFont val="TH SarabunPSK"/>
        <family val="2"/>
      </rPr>
      <t>)</t>
    </r>
  </si>
  <si>
    <t xml:space="preserve"> Cash Flow (CF)</t>
  </si>
  <si>
    <r>
      <t>t</t>
    </r>
    <r>
      <rPr>
        <b/>
        <vertAlign val="subscript"/>
        <sz val="14"/>
        <rFont val="TH SarabunPSK"/>
        <family val="2"/>
      </rPr>
      <t>i</t>
    </r>
  </si>
  <si>
    <t>AI (% p.a.)</t>
  </si>
  <si>
    <t>Estimated Next Coupon (% p.a.)</t>
  </si>
  <si>
    <t>Discount Rates</t>
  </si>
  <si>
    <r>
      <t>THOR</t>
    </r>
    <r>
      <rPr>
        <b/>
        <vertAlign val="subscript"/>
        <sz val="14"/>
        <rFont val="TH SarabunPSK"/>
        <family val="2"/>
      </rPr>
      <t>C1</t>
    </r>
    <r>
      <rPr>
        <b/>
        <sz val="14"/>
        <rFont val="TH SarabunPSK"/>
        <family val="2"/>
      </rPr>
      <t xml:space="preserve"> (% p.a.)</t>
    </r>
  </si>
  <si>
    <t>วันทำการ i</t>
  </si>
  <si>
    <t>วันทำการ i + 1BD</t>
  </si>
  <si>
    <r>
      <t>THOR</t>
    </r>
    <r>
      <rPr>
        <b/>
        <vertAlign val="subscript"/>
        <sz val="14"/>
        <color theme="0"/>
        <rFont val="TH SarabunPSK"/>
        <family val="2"/>
      </rPr>
      <t xml:space="preserve">i 
</t>
    </r>
    <r>
      <rPr>
        <b/>
        <sz val="14"/>
        <color theme="0"/>
        <rFont val="TH SarabunPSK"/>
        <family val="2"/>
      </rPr>
      <t>(%)</t>
    </r>
  </si>
  <si>
    <r>
      <t>จำนวนวันปฏิทินที่
ใช้ THOR</t>
    </r>
    <r>
      <rPr>
        <b/>
        <vertAlign val="subscript"/>
        <sz val="14"/>
        <color theme="0"/>
        <rFont val="TH SarabunPSK"/>
        <family val="2"/>
      </rPr>
      <t xml:space="preserve">i </t>
    </r>
    <r>
      <rPr>
        <b/>
        <sz val="14"/>
        <color theme="0"/>
        <rFont val="TH SarabunPSK"/>
        <family val="2"/>
      </rPr>
      <t>(n</t>
    </r>
    <r>
      <rPr>
        <b/>
        <vertAlign val="subscript"/>
        <sz val="14"/>
        <color theme="0"/>
        <rFont val="TH SarabunPSK"/>
        <family val="2"/>
      </rPr>
      <t>i</t>
    </r>
    <r>
      <rPr>
        <b/>
        <sz val="14"/>
        <color theme="0"/>
        <rFont val="TH SarabunPSK"/>
        <family val="2"/>
      </rPr>
      <t>)</t>
    </r>
  </si>
  <si>
    <t>Accrued Daily Compounding
(No Rounding)</t>
  </si>
  <si>
    <t>จำนวนวันปฏิทินสะสม
ใน Observation
Period</t>
  </si>
  <si>
    <r>
      <t>Compounded
THOR</t>
    </r>
    <r>
      <rPr>
        <b/>
        <vertAlign val="subscript"/>
        <sz val="14"/>
        <rFont val="TH SarabunPSK"/>
        <family val="2"/>
      </rPr>
      <t>i_o</t>
    </r>
    <r>
      <rPr>
        <b/>
        <vertAlign val="superscript"/>
        <sz val="14"/>
        <rFont val="TH SarabunPSK"/>
        <family val="2"/>
      </rPr>
      <t>1</t>
    </r>
    <r>
      <rPr>
        <b/>
        <sz val="14"/>
        <rFont val="TH SarabunPSK"/>
        <family val="2"/>
      </rPr>
      <t xml:space="preserve">
(Obs. Period)</t>
    </r>
  </si>
  <si>
    <r>
      <t>Compounded
THOR</t>
    </r>
    <r>
      <rPr>
        <b/>
        <vertAlign val="subscript"/>
        <sz val="14"/>
        <rFont val="TH SarabunPSK"/>
        <family val="2"/>
      </rPr>
      <t>i_o</t>
    </r>
    <r>
      <rPr>
        <b/>
        <sz val="14"/>
        <rFont val="TH SarabunPSK"/>
        <family val="2"/>
      </rPr>
      <t xml:space="preserve"> + QM
(Obs. Period)</t>
    </r>
  </si>
  <si>
    <t>จำนวนวันปฏิทินสะสม
ในงวดดอกเบี้ย
(Accrual Period)</t>
  </si>
  <si>
    <r>
      <t>ดอกเบี้ยค้างรับ
(Accrued Interest
ถึงวันทำการที่ i)</t>
    </r>
    <r>
      <rPr>
        <b/>
        <vertAlign val="superscript"/>
        <sz val="14"/>
        <color theme="0"/>
        <rFont val="TH SarabunPSK"/>
        <family val="2"/>
      </rPr>
      <t>2</t>
    </r>
  </si>
  <si>
    <t>หมายเหตุ:</t>
  </si>
  <si>
    <r>
      <rPr>
        <b/>
        <vertAlign val="superscript"/>
        <sz val="14"/>
        <color theme="1"/>
        <rFont val="TH SarabunPSK"/>
        <family val="2"/>
      </rPr>
      <t xml:space="preserve">1 </t>
    </r>
    <r>
      <rPr>
        <b/>
        <sz val="14"/>
        <color theme="1"/>
        <rFont val="TH SarabunPSK"/>
        <family val="2"/>
      </rPr>
      <t>“Compounded THOR</t>
    </r>
    <r>
      <rPr>
        <b/>
        <vertAlign val="subscript"/>
        <sz val="14"/>
        <color theme="1"/>
        <rFont val="TH SarabunPSK"/>
        <family val="2"/>
      </rPr>
      <t>i_o</t>
    </r>
    <r>
      <rPr>
        <b/>
        <sz val="14"/>
        <color theme="1"/>
        <rFont val="TH SarabunPSK"/>
        <family val="2"/>
      </rPr>
      <t>” ตั้งแต่วันทำการแรกใน Observation Period จนถึงห้าวันทำการก่อนหน้าวันทำการที่ i</t>
    </r>
  </si>
  <si>
    <r>
      <rPr>
        <b/>
        <vertAlign val="superscript"/>
        <sz val="14"/>
        <color theme="1"/>
        <rFont val="TH SarabunPSK"/>
        <family val="2"/>
      </rPr>
      <t xml:space="preserve">2 </t>
    </r>
    <r>
      <rPr>
        <b/>
        <sz val="14"/>
        <color theme="1"/>
        <rFont val="TH SarabunPSK"/>
        <family val="2"/>
      </rPr>
      <t>“ดอกเบี้ยค้างรับ” คำนวณโดยใช้ราคาตรา 100 ล้านบาท x (Compounded THOR</t>
    </r>
    <r>
      <rPr>
        <b/>
        <vertAlign val="subscript"/>
        <sz val="14"/>
        <color theme="1"/>
        <rFont val="TH SarabunPSK"/>
        <family val="2"/>
      </rPr>
      <t>i_o</t>
    </r>
    <r>
      <rPr>
        <b/>
        <sz val="14"/>
        <color theme="1"/>
        <rFont val="TH SarabunPSK"/>
        <family val="2"/>
      </rPr>
      <t xml:space="preserve"> + QM) x จำนวนวันปฏิทินสะสมในงวดดอกเบี้ย/365 โดยปัดเศษทศนิยม 2 ตำแหน่ง</t>
    </r>
  </si>
  <si>
    <r>
      <t>THOR Index</t>
    </r>
    <r>
      <rPr>
        <b/>
        <vertAlign val="subscript"/>
        <sz val="14"/>
        <color theme="0"/>
        <rFont val="TH SarabunPSK"/>
        <family val="2"/>
      </rPr>
      <t>i</t>
    </r>
    <r>
      <rPr>
        <b/>
        <sz val="14"/>
        <color theme="0"/>
        <rFont val="TH SarabunPSK"/>
        <family val="2"/>
      </rPr>
      <t xml:space="preserve">
(ทศนิยม 8 ตำแหน่ง)</t>
    </r>
  </si>
  <si>
    <t>BOTF222A</t>
  </si>
  <si>
    <t>2 Yrs.</t>
  </si>
  <si>
    <r>
      <rPr>
        <b/>
        <u/>
        <sz val="14"/>
        <color theme="1"/>
        <rFont val="TH SarabunPSK"/>
        <family val="2"/>
      </rPr>
      <t>ตัวอย่าง</t>
    </r>
    <r>
      <rPr>
        <b/>
        <sz val="14"/>
        <color theme="1"/>
        <rFont val="TH SarabunPSK"/>
        <family val="2"/>
      </rPr>
      <t xml:space="preserve"> CBF20803A อายุ 1 เดือน ราคาตรา 100,000,000 บาท ชำระราคาวันที่ 3 กรกฎาคม 2020 ครบกำหนดไถ่ถอนวันที่ 3 สิงหาคม 2020 และ Quoted Margin (QM) เท่ากับ 0.05%</t>
    </r>
  </si>
  <si>
    <r>
      <t xml:space="preserve">ตัวอย่างการคำนวณอัตราดอกเบี้ยพันธบัตร (Coupon Rate) และดอกเบี้ยค้างรับ (Accrued Interest) ของ BOT THOR Floating Rate Notes โดยใช้ </t>
    </r>
    <r>
      <rPr>
        <b/>
        <sz val="18"/>
        <color rgb="FF0000FF"/>
        <rFont val="TH SarabunPSK"/>
        <family val="2"/>
      </rPr>
      <t>"THOR</t>
    </r>
    <r>
      <rPr>
        <b/>
        <vertAlign val="subscript"/>
        <sz val="18"/>
        <color rgb="FF0000FF"/>
        <rFont val="TH SarabunPSK"/>
        <family val="2"/>
      </rPr>
      <t>i</t>
    </r>
    <r>
      <rPr>
        <b/>
        <sz val="18"/>
        <color rgb="FF0000FF"/>
        <rFont val="TH SarabunPSK"/>
        <family val="2"/>
      </rPr>
      <t>"</t>
    </r>
  </si>
  <si>
    <r>
      <t xml:space="preserve">ตัวอย่างการคำนวณอัตราดอกเบี้ยพันธบัตร (Coupon Rate) และดอกเบี้ยค้างรับ (Accrued Interest) ของ BOT THOR Floating Rate Notes โดยใช้ </t>
    </r>
    <r>
      <rPr>
        <b/>
        <sz val="18"/>
        <color rgb="FF0000FF"/>
        <rFont val="TH SarabunPSK"/>
        <family val="2"/>
      </rPr>
      <t>"THOR Index"</t>
    </r>
  </si>
  <si>
    <r>
      <t>THOR</t>
    </r>
    <r>
      <rPr>
        <b/>
        <vertAlign val="subscript"/>
        <sz val="14"/>
        <rFont val="TH SarabunPSK"/>
        <family val="2"/>
      </rPr>
      <t>AI</t>
    </r>
    <r>
      <rPr>
        <b/>
        <sz val="14"/>
        <rFont val="TH SarabunPSK"/>
        <family val="2"/>
      </rPr>
      <t xml:space="preserve"> (% p.a.)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</si>
</sst>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87" formatCode="_(* #,##0.00_);_(* \(#,##0.00\);_(* &quot;-&quot;??_);_(@_)"/>
    <numFmt numFmtId="188" formatCode="[$-409]dd\-mmm\-yy;@"/>
    <numFmt numFmtId="189" formatCode="[$-409]d/mmm/yy;@"/>
    <numFmt numFmtId="190" formatCode="#,##0.00000"/>
    <numFmt numFmtId="191" formatCode="0.00000000000000"/>
    <numFmt numFmtId="192" formatCode="[$-409]d\-mmm\-yy;@"/>
    <numFmt numFmtId="193" formatCode="#,##0.00000000"/>
    <numFmt numFmtId="194" formatCode="0.00000%"/>
    <numFmt numFmtId="195" formatCode="#,##0.0000000000"/>
    <numFmt numFmtId="196" formatCode="#,##0.0"/>
    <numFmt numFmtId="197" formatCode="[$-2C09]dddd"/>
    <numFmt numFmtId="198" formatCode="0.000000%"/>
    <numFmt numFmtId="199" formatCode="#,##0.00000000000000000"/>
    <numFmt numFmtId="200" formatCode="0.00000000%"/>
  </numFmts>
  <fonts count="20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6"/>
      <color theme="1"/>
      <name val="BrowalliaUPC"/>
      <family val="2"/>
    </font>
    <font>
      <b/>
      <sz val="14"/>
      <color theme="0"/>
      <name val="TH SarabunPSK"/>
      <family val="2"/>
    </font>
    <font>
      <b/>
      <sz val="14"/>
      <name val="TH SarabunPSK"/>
      <family val="2"/>
    </font>
    <font>
      <b/>
      <sz val="14"/>
      <color rgb="FF0000FF"/>
      <name val="TH SarabunPSK"/>
      <family val="2"/>
    </font>
    <font>
      <b/>
      <vertAlign val="subscript"/>
      <sz val="14"/>
      <color theme="1"/>
      <name val="TH SarabunPSK"/>
      <family val="2"/>
    </font>
    <font>
      <u/>
      <sz val="16"/>
      <color theme="10"/>
      <name val="TH SarabunPSK"/>
      <family val="2"/>
      <charset val="222"/>
    </font>
    <font>
      <b/>
      <i/>
      <sz val="14"/>
      <color theme="1"/>
      <name val="TH SarabunPSK"/>
      <family val="2"/>
    </font>
    <font>
      <b/>
      <vertAlign val="subscript"/>
      <sz val="14"/>
      <name val="TH SarabunPSK"/>
      <family val="2"/>
    </font>
    <font>
      <b/>
      <sz val="18"/>
      <name val="TH SarabunPSK"/>
      <family val="2"/>
    </font>
    <font>
      <b/>
      <sz val="18"/>
      <color rgb="FF0000FF"/>
      <name val="TH SarabunPSK"/>
      <family val="2"/>
    </font>
    <font>
      <b/>
      <vertAlign val="subscript"/>
      <sz val="18"/>
      <color rgb="FF0000FF"/>
      <name val="TH SarabunPSK"/>
      <family val="2"/>
    </font>
    <font>
      <b/>
      <sz val="16"/>
      <color theme="1"/>
      <name val="TH SarabunPSK"/>
      <family val="2"/>
    </font>
    <font>
      <b/>
      <u/>
      <sz val="14"/>
      <color theme="1"/>
      <name val="TH SarabunPSK"/>
      <family val="2"/>
    </font>
    <font>
      <b/>
      <vertAlign val="subscript"/>
      <sz val="14"/>
      <color theme="0"/>
      <name val="TH SarabunPSK"/>
      <family val="2"/>
    </font>
    <font>
      <b/>
      <vertAlign val="superscript"/>
      <sz val="14"/>
      <name val="TH SarabunPSK"/>
      <family val="2"/>
    </font>
    <font>
      <b/>
      <vertAlign val="superscript"/>
      <sz val="14"/>
      <color theme="0"/>
      <name val="TH SarabunPSK"/>
      <family val="2"/>
    </font>
    <font>
      <b/>
      <vertAlign val="superscript"/>
      <sz val="14"/>
      <color theme="1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0" xfId="2" applyFont="1"/>
    <xf numFmtId="0" fontId="2" fillId="4" borderId="0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92" fontId="4" fillId="2" borderId="0" xfId="0" applyNumberFormat="1" applyFont="1" applyFill="1" applyAlignment="1">
      <alignment horizontal="center"/>
    </xf>
    <xf numFmtId="192" fontId="2" fillId="4" borderId="0" xfId="0" applyNumberFormat="1" applyFont="1" applyFill="1" applyAlignment="1">
      <alignment horizontal="center"/>
    </xf>
    <xf numFmtId="192" fontId="2" fillId="0" borderId="0" xfId="0" applyNumberFormat="1" applyFont="1" applyAlignment="1">
      <alignment horizontal="center"/>
    </xf>
    <xf numFmtId="0" fontId="5" fillId="3" borderId="1" xfId="2" applyFont="1" applyFill="1" applyBorder="1" applyAlignment="1">
      <alignment horizontal="center"/>
    </xf>
    <xf numFmtId="188" fontId="2" fillId="4" borderId="2" xfId="2" applyNumberFormat="1" applyFont="1" applyFill="1" applyBorder="1" applyAlignment="1">
      <alignment horizontal="center" vertical="center"/>
    </xf>
    <xf numFmtId="188" fontId="2" fillId="5" borderId="2" xfId="2" applyNumberFormat="1" applyFont="1" applyFill="1" applyBorder="1" applyAlignment="1">
      <alignment horizontal="center" vertical="center"/>
    </xf>
    <xf numFmtId="192" fontId="2" fillId="0" borderId="0" xfId="2" applyNumberFormat="1" applyFont="1"/>
    <xf numFmtId="192" fontId="4" fillId="2" borderId="0" xfId="2" applyNumberFormat="1" applyFont="1" applyFill="1" applyAlignment="1">
      <alignment horizontal="center"/>
    </xf>
    <xf numFmtId="192" fontId="2" fillId="4" borderId="0" xfId="2" applyNumberFormat="1" applyFont="1" applyFill="1" applyAlignment="1">
      <alignment horizontal="center"/>
    </xf>
    <xf numFmtId="197" fontId="4" fillId="2" borderId="0" xfId="2" applyNumberFormat="1" applyFont="1" applyFill="1" applyBorder="1" applyAlignment="1">
      <alignment horizontal="center"/>
    </xf>
    <xf numFmtId="197" fontId="5" fillId="6" borderId="0" xfId="4" applyNumberFormat="1" applyFont="1" applyFill="1" applyBorder="1" applyAlignment="1">
      <alignment horizontal="center"/>
    </xf>
    <xf numFmtId="197" fontId="2" fillId="0" borderId="0" xfId="2" applyNumberFormat="1" applyFont="1" applyAlignment="1">
      <alignment horizontal="center"/>
    </xf>
    <xf numFmtId="0" fontId="2" fillId="0" borderId="0" xfId="0" applyFont="1"/>
    <xf numFmtId="0" fontId="8" fillId="0" borderId="0" xfId="6"/>
    <xf numFmtId="0" fontId="2" fillId="0" borderId="0" xfId="0" applyFont="1" applyAlignment="1">
      <alignment horizontal="right"/>
    </xf>
    <xf numFmtId="0" fontId="2" fillId="0" borderId="0" xfId="2" applyFont="1" applyAlignment="1">
      <alignment horizontal="left"/>
    </xf>
    <xf numFmtId="192" fontId="2" fillId="7" borderId="0" xfId="2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2" fillId="4" borderId="2" xfId="2" applyFont="1" applyFill="1" applyBorder="1" applyAlignment="1">
      <alignment horizontal="left" vertical="center"/>
    </xf>
    <xf numFmtId="0" fontId="2" fillId="5" borderId="2" xfId="2" applyFont="1" applyFill="1" applyBorder="1" applyAlignment="1">
      <alignment horizontal="left" vertical="center" wrapText="1"/>
    </xf>
    <xf numFmtId="192" fontId="2" fillId="7" borderId="0" xfId="2" applyNumberFormat="1" applyFont="1" applyFill="1" applyBorder="1" applyAlignment="1">
      <alignment horizontal="center" vertical="center"/>
    </xf>
    <xf numFmtId="192" fontId="2" fillId="12" borderId="0" xfId="2" applyNumberFormat="1" applyFont="1" applyFill="1" applyBorder="1" applyAlignment="1">
      <alignment horizontal="center" vertical="center"/>
    </xf>
    <xf numFmtId="0" fontId="2" fillId="4" borderId="0" xfId="2" applyFont="1" applyFill="1" applyAlignment="1">
      <alignment vertical="center"/>
    </xf>
    <xf numFmtId="0" fontId="2" fillId="4" borderId="0" xfId="2" applyFont="1" applyFill="1" applyAlignment="1">
      <alignment horizontal="center" vertic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192" fontId="2" fillId="4" borderId="0" xfId="2" applyNumberFormat="1" applyFont="1" applyFill="1"/>
    <xf numFmtId="3" fontId="2" fillId="4" borderId="0" xfId="2" applyNumberFormat="1" applyFont="1" applyFill="1" applyAlignment="1">
      <alignment horizontal="center"/>
    </xf>
    <xf numFmtId="191" fontId="2" fillId="4" borderId="0" xfId="2" applyNumberFormat="1" applyFont="1" applyFill="1" applyAlignment="1">
      <alignment horizontal="center" vertical="center"/>
    </xf>
    <xf numFmtId="192" fontId="2" fillId="4" borderId="0" xfId="1" applyNumberFormat="1" applyFont="1" applyFill="1"/>
    <xf numFmtId="199" fontId="2" fillId="4" borderId="0" xfId="2" applyNumberFormat="1" applyFont="1" applyFill="1"/>
    <xf numFmtId="194" fontId="2" fillId="4" borderId="0" xfId="1" applyNumberFormat="1" applyFont="1" applyFill="1"/>
    <xf numFmtId="192" fontId="2" fillId="4" borderId="0" xfId="2" applyNumberFormat="1" applyFont="1" applyFill="1" applyBorder="1"/>
    <xf numFmtId="0" fontId="2" fillId="4" borderId="0" xfId="2" applyFont="1" applyFill="1" applyBorder="1"/>
    <xf numFmtId="195" fontId="2" fillId="4" borderId="0" xfId="2" applyNumberFormat="1" applyFont="1" applyFill="1" applyBorder="1"/>
    <xf numFmtId="3" fontId="5" fillId="12" borderId="4" xfId="2" applyNumberFormat="1" applyFont="1" applyFill="1" applyBorder="1" applyAlignment="1">
      <alignment horizontal="center" vertical="center"/>
    </xf>
    <xf numFmtId="3" fontId="2" fillId="12" borderId="3" xfId="2" applyNumberFormat="1" applyFont="1" applyFill="1" applyBorder="1" applyAlignment="1">
      <alignment horizontal="center" vertical="center"/>
    </xf>
    <xf numFmtId="3" fontId="2" fillId="12" borderId="5" xfId="2" applyNumberFormat="1" applyFont="1" applyFill="1" applyBorder="1" applyAlignment="1">
      <alignment horizontal="center" vertical="center"/>
    </xf>
    <xf numFmtId="192" fontId="2" fillId="12" borderId="6" xfId="2" applyNumberFormat="1" applyFont="1" applyFill="1" applyBorder="1" applyAlignment="1">
      <alignment horizontal="center" vertical="center"/>
    </xf>
    <xf numFmtId="192" fontId="2" fillId="7" borderId="6" xfId="2" applyNumberFormat="1" applyFont="1" applyFill="1" applyBorder="1" applyAlignment="1">
      <alignment horizontal="center" vertical="center"/>
    </xf>
    <xf numFmtId="3" fontId="2" fillId="12" borderId="4" xfId="2" applyNumberFormat="1" applyFont="1" applyFill="1" applyBorder="1" applyAlignment="1">
      <alignment horizontal="center" vertical="center"/>
    </xf>
    <xf numFmtId="0" fontId="4" fillId="8" borderId="13" xfId="2" applyFont="1" applyFill="1" applyBorder="1" applyAlignment="1">
      <alignment horizontal="left" vertical="center"/>
    </xf>
    <xf numFmtId="198" fontId="2" fillId="9" borderId="14" xfId="1" applyNumberFormat="1" applyFont="1" applyFill="1" applyBorder="1" applyAlignment="1">
      <alignment horizontal="right" vertical="center"/>
    </xf>
    <xf numFmtId="0" fontId="2" fillId="13" borderId="13" xfId="2" applyFont="1" applyFill="1" applyBorder="1" applyAlignment="1">
      <alignment vertical="center"/>
    </xf>
    <xf numFmtId="0" fontId="2" fillId="12" borderId="14" xfId="2" applyFont="1" applyFill="1" applyBorder="1" applyAlignment="1">
      <alignment horizontal="center" vertical="center"/>
    </xf>
    <xf numFmtId="0" fontId="2" fillId="13" borderId="3" xfId="2" applyFont="1" applyFill="1" applyBorder="1" applyAlignment="1">
      <alignment vertical="center"/>
    </xf>
    <xf numFmtId="0" fontId="2" fillId="12" borderId="4" xfId="2" applyFont="1" applyFill="1" applyBorder="1" applyAlignment="1">
      <alignment horizontal="center" vertical="center"/>
    </xf>
    <xf numFmtId="0" fontId="2" fillId="12" borderId="4" xfId="2" applyFont="1" applyFill="1" applyBorder="1" applyAlignment="1">
      <alignment horizontal="center" vertical="center" wrapText="1"/>
    </xf>
    <xf numFmtId="196" fontId="6" fillId="12" borderId="4" xfId="1" applyNumberFormat="1" applyFont="1" applyFill="1" applyBorder="1" applyAlignment="1">
      <alignment horizontal="center" vertical="center"/>
    </xf>
    <xf numFmtId="0" fontId="6" fillId="12" borderId="4" xfId="2" applyFont="1" applyFill="1" applyBorder="1" applyAlignment="1">
      <alignment horizontal="center" vertical="center"/>
    </xf>
    <xf numFmtId="192" fontId="6" fillId="12" borderId="4" xfId="2" applyNumberFormat="1" applyFont="1" applyFill="1" applyBorder="1" applyAlignment="1">
      <alignment horizontal="center" vertical="center"/>
    </xf>
    <xf numFmtId="3" fontId="6" fillId="12" borderId="4" xfId="2" applyNumberFormat="1" applyFont="1" applyFill="1" applyBorder="1" applyAlignment="1">
      <alignment horizontal="center" vertical="center"/>
    </xf>
    <xf numFmtId="192" fontId="2" fillId="12" borderId="4" xfId="2" applyNumberFormat="1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vertical="center"/>
    </xf>
    <xf numFmtId="192" fontId="2" fillId="7" borderId="4" xfId="2" applyNumberFormat="1" applyFont="1" applyFill="1" applyBorder="1" applyAlignment="1">
      <alignment horizontal="center" vertical="center"/>
    </xf>
    <xf numFmtId="0" fontId="5" fillId="10" borderId="3" xfId="2" applyFont="1" applyFill="1" applyBorder="1" applyAlignment="1">
      <alignment vertical="center"/>
    </xf>
    <xf numFmtId="0" fontId="2" fillId="13" borderId="5" xfId="2" applyFont="1" applyFill="1" applyBorder="1" applyAlignment="1">
      <alignment vertical="center"/>
    </xf>
    <xf numFmtId="0" fontId="2" fillId="12" borderId="7" xfId="2" applyFont="1" applyFill="1" applyBorder="1" applyAlignment="1">
      <alignment horizontal="center" vertical="center"/>
    </xf>
    <xf numFmtId="3" fontId="5" fillId="11" borderId="13" xfId="2" applyNumberFormat="1" applyFont="1" applyFill="1" applyBorder="1" applyAlignment="1">
      <alignment horizontal="center" vertical="center"/>
    </xf>
    <xf numFmtId="192" fontId="5" fillId="11" borderId="15" xfId="2" applyNumberFormat="1" applyFont="1" applyFill="1" applyBorder="1" applyAlignment="1">
      <alignment horizontal="center" vertical="center"/>
    </xf>
    <xf numFmtId="192" fontId="5" fillId="11" borderId="14" xfId="2" applyNumberFormat="1" applyFont="1" applyFill="1" applyBorder="1" applyAlignment="1">
      <alignment horizontal="center" vertical="center"/>
    </xf>
    <xf numFmtId="192" fontId="5" fillId="10" borderId="0" xfId="2" applyNumberFormat="1" applyFont="1" applyFill="1" applyBorder="1" applyAlignment="1">
      <alignment horizontal="center" vertical="center"/>
    </xf>
    <xf numFmtId="192" fontId="6" fillId="12" borderId="14" xfId="2" applyNumberFormat="1" applyFont="1" applyFill="1" applyBorder="1" applyAlignment="1">
      <alignment horizontal="center" vertical="center"/>
    </xf>
    <xf numFmtId="189" fontId="6" fillId="12" borderId="4" xfId="2" applyNumberFormat="1" applyFont="1" applyFill="1" applyBorder="1" applyAlignment="1">
      <alignment horizontal="center" vertical="center"/>
    </xf>
    <xf numFmtId="4" fontId="2" fillId="12" borderId="4" xfId="2" applyNumberFormat="1" applyFont="1" applyFill="1" applyBorder="1" applyAlignment="1">
      <alignment horizontal="center" vertical="center"/>
    </xf>
    <xf numFmtId="38" fontId="2" fillId="12" borderId="4" xfId="2" applyNumberFormat="1" applyFont="1" applyFill="1" applyBorder="1" applyAlignment="1">
      <alignment horizontal="center" vertical="center"/>
    </xf>
    <xf numFmtId="4" fontId="6" fillId="12" borderId="4" xfId="2" applyNumberFormat="1" applyFont="1" applyFill="1" applyBorder="1" applyAlignment="1">
      <alignment horizontal="center" vertical="center"/>
    </xf>
    <xf numFmtId="190" fontId="2" fillId="12" borderId="7" xfId="2" applyNumberFormat="1" applyFont="1" applyFill="1" applyBorder="1" applyAlignment="1">
      <alignment horizontal="center" vertical="center"/>
    </xf>
    <xf numFmtId="197" fontId="5" fillId="12" borderId="0" xfId="4" applyNumberFormat="1" applyFont="1" applyFill="1" applyBorder="1" applyAlignment="1">
      <alignment horizontal="center" vertical="center"/>
    </xf>
    <xf numFmtId="197" fontId="5" fillId="12" borderId="6" xfId="4" applyNumberFormat="1" applyFont="1" applyFill="1" applyBorder="1" applyAlignment="1">
      <alignment horizontal="center" vertical="center"/>
    </xf>
    <xf numFmtId="3" fontId="2" fillId="12" borderId="7" xfId="2" applyNumberFormat="1" applyFont="1" applyFill="1" applyBorder="1" applyAlignment="1">
      <alignment horizontal="center" vertical="center"/>
    </xf>
    <xf numFmtId="192" fontId="2" fillId="4" borderId="0" xfId="2" applyNumberFormat="1" applyFont="1" applyFill="1" applyAlignment="1">
      <alignment vertical="center"/>
    </xf>
    <xf numFmtId="0" fontId="4" fillId="8" borderId="3" xfId="2" applyFont="1" applyFill="1" applyBorder="1" applyAlignment="1">
      <alignment horizontal="left" vertical="center"/>
    </xf>
    <xf numFmtId="198" fontId="2" fillId="9" borderId="4" xfId="1" applyNumberFormat="1" applyFont="1" applyFill="1" applyBorder="1" applyAlignment="1">
      <alignment horizontal="right" vertical="center"/>
    </xf>
    <xf numFmtId="4" fontId="2" fillId="9" borderId="4" xfId="2" applyNumberFormat="1" applyFont="1" applyFill="1" applyBorder="1" applyAlignment="1">
      <alignment horizontal="right" vertical="center"/>
    </xf>
    <xf numFmtId="43" fontId="2" fillId="4" borderId="0" xfId="5" applyFont="1" applyFill="1" applyAlignment="1">
      <alignment vertical="center"/>
    </xf>
    <xf numFmtId="4" fontId="2" fillId="4" borderId="0" xfId="2" applyNumberFormat="1" applyFont="1" applyFill="1" applyAlignment="1">
      <alignment horizontal="center" vertical="center"/>
    </xf>
    <xf numFmtId="192" fontId="2" fillId="4" borderId="0" xfId="1" applyNumberFormat="1" applyFont="1" applyFill="1" applyAlignment="1">
      <alignment vertical="center"/>
    </xf>
    <xf numFmtId="193" fontId="2" fillId="0" borderId="0" xfId="0" applyNumberFormat="1" applyFont="1" applyAlignment="1">
      <alignment horizontal="center"/>
    </xf>
    <xf numFmtId="0" fontId="5" fillId="10" borderId="3" xfId="2" applyFont="1" applyFill="1" applyBorder="1" applyAlignment="1">
      <alignment horizontal="center" vertical="center"/>
    </xf>
    <xf numFmtId="0" fontId="5" fillId="10" borderId="0" xfId="2" applyFont="1" applyFill="1" applyBorder="1" applyAlignment="1">
      <alignment horizontal="center" vertical="center"/>
    </xf>
    <xf numFmtId="195" fontId="5" fillId="10" borderId="4" xfId="2" applyNumberFormat="1" applyFont="1" applyFill="1" applyBorder="1" applyAlignment="1">
      <alignment horizontal="center" vertical="center"/>
    </xf>
    <xf numFmtId="3" fontId="2" fillId="7" borderId="3" xfId="2" applyNumberFormat="1" applyFont="1" applyFill="1" applyBorder="1" applyAlignment="1">
      <alignment horizontal="center" vertical="center"/>
    </xf>
    <xf numFmtId="190" fontId="2" fillId="7" borderId="0" xfId="2" applyNumberFormat="1" applyFont="1" applyFill="1" applyBorder="1" applyAlignment="1">
      <alignment horizontal="center" vertical="center"/>
    </xf>
    <xf numFmtId="0" fontId="2" fillId="7" borderId="0" xfId="2" applyFont="1" applyFill="1" applyBorder="1" applyAlignment="1">
      <alignment horizontal="center" vertical="center"/>
    </xf>
    <xf numFmtId="195" fontId="2" fillId="7" borderId="4" xfId="2" applyNumberFormat="1" applyFont="1" applyFill="1" applyBorder="1" applyAlignment="1">
      <alignment horizontal="center" vertical="center"/>
    </xf>
    <xf numFmtId="3" fontId="2" fillId="7" borderId="5" xfId="2" applyNumberFormat="1" applyFont="1" applyFill="1" applyBorder="1" applyAlignment="1">
      <alignment horizontal="center" vertical="center"/>
    </xf>
    <xf numFmtId="190" fontId="2" fillId="7" borderId="6" xfId="2" applyNumberFormat="1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195" fontId="2" fillId="7" borderId="7" xfId="2" applyNumberFormat="1" applyFont="1" applyFill="1" applyBorder="1" applyAlignment="1">
      <alignment horizontal="center" vertical="center"/>
    </xf>
    <xf numFmtId="193" fontId="4" fillId="15" borderId="0" xfId="0" applyNumberFormat="1" applyFont="1" applyFill="1" applyAlignment="1">
      <alignment horizontal="center"/>
    </xf>
    <xf numFmtId="193" fontId="2" fillId="12" borderId="0" xfId="0" applyNumberFormat="1" applyFont="1" applyFill="1" applyAlignment="1">
      <alignment horizontal="center"/>
    </xf>
    <xf numFmtId="193" fontId="2" fillId="9" borderId="0" xfId="0" applyNumberFormat="1" applyFont="1" applyFill="1" applyAlignment="1">
      <alignment horizontal="center"/>
    </xf>
    <xf numFmtId="0" fontId="5" fillId="10" borderId="13" xfId="2" applyFont="1" applyFill="1" applyBorder="1" applyAlignment="1">
      <alignment vertical="center"/>
    </xf>
    <xf numFmtId="0" fontId="5" fillId="7" borderId="14" xfId="2" applyFont="1" applyFill="1" applyBorder="1" applyAlignment="1">
      <alignment horizontal="center" vertical="center"/>
    </xf>
    <xf numFmtId="190" fontId="2" fillId="4" borderId="0" xfId="2" applyNumberFormat="1" applyFont="1" applyFill="1"/>
    <xf numFmtId="3" fontId="2" fillId="4" borderId="3" xfId="2" applyNumberFormat="1" applyFont="1" applyFill="1" applyBorder="1" applyAlignment="1">
      <alignment horizontal="center" vertical="center"/>
    </xf>
    <xf numFmtId="192" fontId="2" fillId="4" borderId="0" xfId="2" applyNumberFormat="1" applyFont="1" applyFill="1" applyBorder="1" applyAlignment="1">
      <alignment horizontal="center" vertical="center"/>
    </xf>
    <xf numFmtId="3" fontId="2" fillId="4" borderId="5" xfId="2" applyNumberFormat="1" applyFont="1" applyFill="1" applyBorder="1" applyAlignment="1">
      <alignment horizontal="center" vertical="center"/>
    </xf>
    <xf numFmtId="192" fontId="2" fillId="4" borderId="6" xfId="2" applyNumberFormat="1" applyFont="1" applyFill="1" applyBorder="1" applyAlignment="1">
      <alignment horizontal="center" vertical="center"/>
    </xf>
    <xf numFmtId="0" fontId="2" fillId="4" borderId="3" xfId="2" applyFont="1" applyFill="1" applyBorder="1" applyAlignment="1">
      <alignment horizontal="center" vertical="center"/>
    </xf>
    <xf numFmtId="3" fontId="2" fillId="4" borderId="0" xfId="2" applyNumberFormat="1" applyFont="1" applyFill="1" applyBorder="1" applyAlignment="1">
      <alignment horizontal="center" vertical="center"/>
    </xf>
    <xf numFmtId="3" fontId="2" fillId="4" borderId="6" xfId="2" applyNumberFormat="1" applyFont="1" applyFill="1" applyBorder="1" applyAlignment="1">
      <alignment horizontal="center" vertical="center"/>
    </xf>
    <xf numFmtId="4" fontId="2" fillId="4" borderId="0" xfId="1" applyNumberFormat="1" applyFont="1" applyFill="1" applyBorder="1" applyAlignment="1">
      <alignment horizontal="right" vertical="center"/>
    </xf>
    <xf numFmtId="4" fontId="2" fillId="4" borderId="0" xfId="2" applyNumberFormat="1" applyFont="1" applyFill="1" applyBorder="1" applyAlignment="1">
      <alignment horizontal="right" vertical="center"/>
    </xf>
    <xf numFmtId="194" fontId="2" fillId="4" borderId="0" xfId="2" applyNumberFormat="1" applyFont="1" applyFill="1" applyBorder="1" applyAlignment="1">
      <alignment horizontal="center" vertical="center"/>
    </xf>
    <xf numFmtId="193" fontId="2" fillId="4" borderId="0" xfId="2" applyNumberFormat="1" applyFont="1" applyFill="1" applyBorder="1" applyAlignment="1">
      <alignment horizontal="center" vertical="center"/>
    </xf>
    <xf numFmtId="4" fontId="2" fillId="4" borderId="4" xfId="2" applyNumberFormat="1" applyFont="1" applyFill="1" applyBorder="1" applyAlignment="1">
      <alignment horizontal="right" vertical="center"/>
    </xf>
    <xf numFmtId="4" fontId="2" fillId="4" borderId="6" xfId="1" applyNumberFormat="1" applyFont="1" applyFill="1" applyBorder="1" applyAlignment="1">
      <alignment horizontal="right" vertical="center"/>
    </xf>
    <xf numFmtId="4" fontId="2" fillId="4" borderId="6" xfId="2" applyNumberFormat="1" applyFont="1" applyFill="1" applyBorder="1" applyAlignment="1">
      <alignment horizontal="right" vertical="center"/>
    </xf>
    <xf numFmtId="194" fontId="2" fillId="4" borderId="6" xfId="2" applyNumberFormat="1" applyFont="1" applyFill="1" applyBorder="1" applyAlignment="1">
      <alignment horizontal="center" vertical="center"/>
    </xf>
    <xf numFmtId="193" fontId="2" fillId="4" borderId="6" xfId="2" applyNumberFormat="1" applyFont="1" applyFill="1" applyBorder="1" applyAlignment="1">
      <alignment horizontal="center" vertical="center"/>
    </xf>
    <xf numFmtId="4" fontId="2" fillId="4" borderId="7" xfId="2" applyNumberFormat="1" applyFont="1" applyFill="1" applyBorder="1" applyAlignment="1">
      <alignment horizontal="right" vertical="center"/>
    </xf>
    <xf numFmtId="3" fontId="5" fillId="16" borderId="3" xfId="2" applyNumberFormat="1" applyFont="1" applyFill="1" applyBorder="1" applyAlignment="1">
      <alignment horizontal="center" vertical="center"/>
    </xf>
    <xf numFmtId="192" fontId="5" fillId="16" borderId="0" xfId="2" applyNumberFormat="1" applyFont="1" applyFill="1" applyBorder="1" applyAlignment="1">
      <alignment horizontal="center" vertical="center"/>
    </xf>
    <xf numFmtId="195" fontId="5" fillId="16" borderId="0" xfId="2" applyNumberFormat="1" applyFont="1" applyFill="1" applyBorder="1" applyAlignment="1">
      <alignment horizontal="center" vertical="center"/>
    </xf>
    <xf numFmtId="195" fontId="5" fillId="16" borderId="4" xfId="2" applyNumberFormat="1" applyFont="1" applyFill="1" applyBorder="1" applyAlignment="1">
      <alignment horizontal="center" vertical="center"/>
    </xf>
    <xf numFmtId="0" fontId="5" fillId="16" borderId="3" xfId="2" applyFont="1" applyFill="1" applyBorder="1" applyAlignment="1">
      <alignment horizontal="center" vertical="center"/>
    </xf>
    <xf numFmtId="0" fontId="5" fillId="16" borderId="0" xfId="2" applyFont="1" applyFill="1" applyBorder="1" applyAlignment="1">
      <alignment horizontal="center" vertical="center"/>
    </xf>
    <xf numFmtId="190" fontId="2" fillId="4" borderId="0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center" vertical="center"/>
    </xf>
    <xf numFmtId="195" fontId="2" fillId="4" borderId="4" xfId="2" applyNumberFormat="1" applyFont="1" applyFill="1" applyBorder="1" applyAlignment="1">
      <alignment horizontal="center" vertical="center"/>
    </xf>
    <xf numFmtId="190" fontId="2" fillId="4" borderId="6" xfId="2" applyNumberFormat="1" applyFont="1" applyFill="1" applyBorder="1" applyAlignment="1">
      <alignment horizontal="center" vertical="center"/>
    </xf>
    <xf numFmtId="0" fontId="2" fillId="4" borderId="6" xfId="2" applyFont="1" applyFill="1" applyBorder="1" applyAlignment="1">
      <alignment horizontal="center" vertical="center"/>
    </xf>
    <xf numFmtId="195" fontId="2" fillId="4" borderId="7" xfId="2" applyNumberFormat="1" applyFont="1" applyFill="1" applyBorder="1" applyAlignment="1">
      <alignment horizontal="center" vertical="center"/>
    </xf>
    <xf numFmtId="198" fontId="2" fillId="7" borderId="4" xfId="1" applyNumberFormat="1" applyFont="1" applyFill="1" applyBorder="1" applyAlignment="1">
      <alignment horizontal="right" vertical="center"/>
    </xf>
    <xf numFmtId="4" fontId="2" fillId="7" borderId="7" xfId="2" applyNumberFormat="1" applyFont="1" applyFill="1" applyBorder="1" applyAlignment="1">
      <alignment horizontal="right" vertical="center"/>
    </xf>
    <xf numFmtId="4" fontId="5" fillId="4" borderId="0" xfId="1" applyNumberFormat="1" applyFont="1" applyFill="1" applyBorder="1" applyAlignment="1">
      <alignment horizontal="right" vertical="center"/>
    </xf>
    <xf numFmtId="4" fontId="5" fillId="4" borderId="0" xfId="2" applyNumberFormat="1" applyFont="1" applyFill="1" applyBorder="1" applyAlignment="1">
      <alignment horizontal="right" vertical="center"/>
    </xf>
    <xf numFmtId="0" fontId="2" fillId="16" borderId="13" xfId="2" applyFont="1" applyFill="1" applyBorder="1" applyAlignment="1">
      <alignment vertical="center"/>
    </xf>
    <xf numFmtId="0" fontId="2" fillId="16" borderId="3" xfId="2" applyFont="1" applyFill="1" applyBorder="1" applyAlignment="1">
      <alignment vertical="center"/>
    </xf>
    <xf numFmtId="0" fontId="5" fillId="16" borderId="3" xfId="2" applyFont="1" applyFill="1" applyBorder="1" applyAlignment="1">
      <alignment vertical="center"/>
    </xf>
    <xf numFmtId="0" fontId="5" fillId="16" borderId="5" xfId="2" applyFont="1" applyFill="1" applyBorder="1" applyAlignment="1">
      <alignment vertical="center"/>
    </xf>
    <xf numFmtId="0" fontId="2" fillId="10" borderId="3" xfId="2" applyFont="1" applyFill="1" applyBorder="1" applyAlignment="1">
      <alignment horizontal="left" vertical="center"/>
    </xf>
    <xf numFmtId="0" fontId="2" fillId="10" borderId="5" xfId="2" applyFont="1" applyFill="1" applyBorder="1" applyAlignment="1">
      <alignment horizontal="left" vertical="center"/>
    </xf>
    <xf numFmtId="192" fontId="5" fillId="18" borderId="0" xfId="2" applyNumberFormat="1" applyFont="1" applyFill="1" applyBorder="1" applyAlignment="1">
      <alignment horizontal="center" vertical="center"/>
    </xf>
    <xf numFmtId="192" fontId="2" fillId="6" borderId="0" xfId="2" applyNumberFormat="1" applyFont="1" applyFill="1" applyBorder="1" applyAlignment="1">
      <alignment horizontal="center" vertical="center"/>
    </xf>
    <xf numFmtId="3" fontId="2" fillId="6" borderId="0" xfId="2" applyNumberFormat="1" applyFont="1" applyFill="1" applyBorder="1" applyAlignment="1">
      <alignment horizontal="center" vertical="center"/>
    </xf>
    <xf numFmtId="192" fontId="2" fillId="6" borderId="6" xfId="2" applyNumberFormat="1" applyFont="1" applyFill="1" applyBorder="1" applyAlignment="1">
      <alignment horizontal="center" vertical="center"/>
    </xf>
    <xf numFmtId="3" fontId="2" fillId="6" borderId="6" xfId="2" applyNumberFormat="1" applyFont="1" applyFill="1" applyBorder="1" applyAlignment="1">
      <alignment horizontal="center" vertical="center"/>
    </xf>
    <xf numFmtId="194" fontId="2" fillId="4" borderId="0" xfId="1" applyNumberFormat="1" applyFont="1" applyFill="1" applyBorder="1" applyAlignment="1">
      <alignment horizontal="center" vertical="center"/>
    </xf>
    <xf numFmtId="194" fontId="5" fillId="16" borderId="0" xfId="2" applyNumberFormat="1" applyFont="1" applyFill="1" applyBorder="1" applyAlignment="1">
      <alignment horizontal="center" vertical="center"/>
    </xf>
    <xf numFmtId="194" fontId="2" fillId="4" borderId="6" xfId="1" applyNumberFormat="1" applyFont="1" applyFill="1" applyBorder="1" applyAlignment="1">
      <alignment horizontal="center" vertical="center"/>
    </xf>
    <xf numFmtId="194" fontId="2" fillId="4" borderId="0" xfId="2" applyNumberFormat="1" applyFont="1" applyFill="1"/>
    <xf numFmtId="0" fontId="5" fillId="7" borderId="4" xfId="2" applyFont="1" applyFill="1" applyBorder="1" applyAlignment="1">
      <alignment horizontal="center" vertical="center"/>
    </xf>
    <xf numFmtId="194" fontId="5" fillId="7" borderId="4" xfId="1" applyNumberFormat="1" applyFont="1" applyFill="1" applyBorder="1" applyAlignment="1">
      <alignment horizontal="center" vertical="center"/>
    </xf>
    <xf numFmtId="194" fontId="5" fillId="7" borderId="4" xfId="3" applyNumberFormat="1" applyFont="1" applyFill="1" applyBorder="1" applyAlignment="1">
      <alignment horizontal="center" vertical="center"/>
    </xf>
    <xf numFmtId="0" fontId="5" fillId="4" borderId="14" xfId="2" applyFont="1" applyFill="1" applyBorder="1" applyAlignment="1">
      <alignment horizontal="center" vertical="center"/>
    </xf>
    <xf numFmtId="192" fontId="5" fillId="4" borderId="4" xfId="2" applyNumberFormat="1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194" fontId="5" fillId="4" borderId="4" xfId="1" applyNumberFormat="1" applyFont="1" applyFill="1" applyBorder="1" applyAlignment="1">
      <alignment horizontal="center" vertical="center"/>
    </xf>
    <xf numFmtId="194" fontId="5" fillId="4" borderId="7" xfId="3" applyNumberFormat="1" applyFont="1" applyFill="1" applyBorder="1" applyAlignment="1">
      <alignment horizontal="center" vertical="center"/>
    </xf>
    <xf numFmtId="189" fontId="14" fillId="0" borderId="0" xfId="2" applyNumberFormat="1" applyFont="1" applyAlignment="1">
      <alignment horizontal="center"/>
    </xf>
    <xf numFmtId="0" fontId="2" fillId="0" borderId="0" xfId="2" applyFont="1" applyBorder="1"/>
    <xf numFmtId="18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10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189" fontId="2" fillId="0" borderId="1" xfId="2" applyNumberFormat="1" applyFont="1" applyBorder="1" applyAlignment="1">
      <alignment horizontal="center"/>
    </xf>
    <xf numFmtId="190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93" fontId="2" fillId="0" borderId="1" xfId="2" applyNumberFormat="1" applyFont="1" applyBorder="1" applyAlignment="1">
      <alignment horizontal="center"/>
    </xf>
    <xf numFmtId="193" fontId="2" fillId="0" borderId="0" xfId="2" applyNumberFormat="1" applyFont="1"/>
    <xf numFmtId="189" fontId="2" fillId="19" borderId="1" xfId="2" applyNumberFormat="1" applyFont="1" applyFill="1" applyBorder="1" applyAlignment="1">
      <alignment horizontal="center"/>
    </xf>
    <xf numFmtId="0" fontId="2" fillId="7" borderId="1" xfId="2" applyFont="1" applyFill="1" applyBorder="1" applyAlignment="1">
      <alignment horizontal="center"/>
    </xf>
    <xf numFmtId="189" fontId="2" fillId="20" borderId="1" xfId="2" applyNumberFormat="1" applyFont="1" applyFill="1" applyBorder="1" applyAlignment="1">
      <alignment horizontal="center"/>
    </xf>
    <xf numFmtId="194" fontId="2" fillId="7" borderId="1" xfId="3" applyNumberFormat="1" applyFont="1" applyFill="1" applyBorder="1" applyAlignment="1">
      <alignment horizontal="center"/>
    </xf>
    <xf numFmtId="0" fontId="2" fillId="9" borderId="1" xfId="2" applyFont="1" applyFill="1" applyBorder="1" applyAlignment="1">
      <alignment horizontal="center"/>
    </xf>
    <xf numFmtId="40" fontId="2" fillId="9" borderId="1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horizontal="center"/>
    </xf>
    <xf numFmtId="190" fontId="2" fillId="0" borderId="0" xfId="2" applyNumberFormat="1" applyFont="1"/>
    <xf numFmtId="200" fontId="2" fillId="0" borderId="0" xfId="3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/>
    <xf numFmtId="0" fontId="2" fillId="0" borderId="1" xfId="2" applyFont="1" applyBorder="1" applyAlignment="1">
      <alignment horizontal="center" vertical="center"/>
    </xf>
    <xf numFmtId="189" fontId="11" fillId="0" borderId="0" xfId="2" applyNumberFormat="1" applyFont="1" applyAlignment="1">
      <alignment horizontal="center" vertical="center"/>
    </xf>
    <xf numFmtId="189" fontId="2" fillId="0" borderId="0" xfId="2" applyNumberFormat="1" applyFont="1" applyAlignment="1">
      <alignment horizontal="left" wrapText="1"/>
    </xf>
    <xf numFmtId="189" fontId="2" fillId="0" borderId="0" xfId="2" applyNumberFormat="1" applyFont="1" applyBorder="1" applyAlignment="1">
      <alignment horizontal="left" wrapText="1"/>
    </xf>
    <xf numFmtId="0" fontId="4" fillId="14" borderId="11" xfId="2" applyFont="1" applyFill="1" applyBorder="1" applyAlignment="1">
      <alignment horizontal="center" vertical="center"/>
    </xf>
    <xf numFmtId="0" fontId="4" fillId="14" borderId="12" xfId="2" applyFont="1" applyFill="1" applyBorder="1" applyAlignment="1">
      <alignment horizontal="center" vertical="center"/>
    </xf>
    <xf numFmtId="0" fontId="4" fillId="14" borderId="16" xfId="2" applyFont="1" applyFill="1" applyBorder="1" applyAlignment="1">
      <alignment horizontal="center" vertical="center"/>
    </xf>
    <xf numFmtId="0" fontId="5" fillId="17" borderId="8" xfId="2" applyFont="1" applyFill="1" applyBorder="1" applyAlignment="1">
      <alignment horizontal="center" vertical="center"/>
    </xf>
    <xf numFmtId="0" fontId="5" fillId="17" borderId="9" xfId="2" applyFont="1" applyFill="1" applyBorder="1" applyAlignment="1">
      <alignment horizontal="center" vertical="center"/>
    </xf>
    <xf numFmtId="0" fontId="5" fillId="17" borderId="10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8" borderId="8" xfId="2" applyFont="1" applyFill="1" applyBorder="1" applyAlignment="1">
      <alignment horizontal="center" vertical="center"/>
    </xf>
    <xf numFmtId="0" fontId="4" fillId="8" borderId="9" xfId="2" applyFont="1" applyFill="1" applyBorder="1" applyAlignment="1">
      <alignment horizontal="center" vertical="center"/>
    </xf>
    <xf numFmtId="0" fontId="4" fillId="8" borderId="10" xfId="2" applyFont="1" applyFill="1" applyBorder="1" applyAlignment="1">
      <alignment horizontal="center" vertical="center"/>
    </xf>
  </cellXfs>
  <cellStyles count="7">
    <cellStyle name="Comma" xfId="5" builtinId="3"/>
    <cellStyle name="Comma 2" xfId="4"/>
    <cellStyle name="Hyperlink" xfId="6" builtinId="8"/>
    <cellStyle name="Normal" xfId="0" builtinId="0"/>
    <cellStyle name="Normal 2" xfId="2"/>
    <cellStyle name="Percent" xfId="1" builtinId="5"/>
    <cellStyle name="Percent 2" xfId="3"/>
  </cellStyles>
  <dxfs count="8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999"/>
      <color rgb="FFFFCCCC"/>
      <color rgb="FFE3E9F5"/>
      <color rgb="FFEAF3FA"/>
      <color rgb="FF00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thaibma.or.th/EN/Market/thor.asp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K43"/>
  <sheetViews>
    <sheetView tabSelected="1" view="pageLayout" zoomScaleNormal="100" workbookViewId="0">
      <selection sqref="A1:J1"/>
    </sheetView>
  </sheetViews>
  <sheetFormatPr defaultRowHeight="18.75" x14ac:dyDescent="0.3"/>
  <cols>
    <col min="1" max="1" width="16.125" style="179" customWidth="1"/>
    <col min="2" max="2" width="16.125" style="1" customWidth="1"/>
    <col min="3" max="3" width="16.125" style="176" customWidth="1"/>
    <col min="4" max="10" width="16.125" style="1" customWidth="1"/>
    <col min="11" max="16384" width="9" style="1"/>
  </cols>
  <sheetData>
    <row r="1" spans="1:11" ht="26.25" x14ac:dyDescent="0.3">
      <c r="A1" s="181" t="s">
        <v>171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ht="15" customHeight="1" x14ac:dyDescent="0.35">
      <c r="A2" s="158"/>
      <c r="B2" s="158"/>
      <c r="C2" s="158"/>
      <c r="D2" s="158"/>
      <c r="E2" s="158"/>
      <c r="F2" s="158"/>
      <c r="G2" s="158"/>
      <c r="H2" s="158"/>
      <c r="I2" s="158"/>
      <c r="J2" s="158"/>
    </row>
    <row r="3" spans="1:11" x14ac:dyDescent="0.3">
      <c r="A3" s="182" t="s">
        <v>170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1" s="159" customFormat="1" ht="15" customHeight="1" x14ac:dyDescent="0.3">
      <c r="A4" s="183"/>
      <c r="B4" s="183"/>
      <c r="C4" s="183"/>
      <c r="D4" s="183"/>
      <c r="E4" s="183"/>
      <c r="F4" s="183"/>
      <c r="G4" s="183"/>
      <c r="H4" s="183"/>
      <c r="I4" s="183"/>
      <c r="J4" s="183"/>
    </row>
    <row r="5" spans="1:11" s="163" customFormat="1" ht="60.75" x14ac:dyDescent="0.35">
      <c r="A5" s="160" t="s">
        <v>154</v>
      </c>
      <c r="B5" s="160" t="s">
        <v>155</v>
      </c>
      <c r="C5" s="160" t="s">
        <v>156</v>
      </c>
      <c r="D5" s="161" t="s">
        <v>157</v>
      </c>
      <c r="E5" s="161" t="s">
        <v>158</v>
      </c>
      <c r="F5" s="162" t="s">
        <v>159</v>
      </c>
      <c r="G5" s="162" t="s">
        <v>160</v>
      </c>
      <c r="H5" s="162" t="s">
        <v>161</v>
      </c>
      <c r="I5" s="161" t="s">
        <v>162</v>
      </c>
      <c r="J5" s="161" t="s">
        <v>163</v>
      </c>
    </row>
    <row r="6" spans="1:11" x14ac:dyDescent="0.3">
      <c r="A6" s="164">
        <v>44001</v>
      </c>
      <c r="B6" s="164">
        <v>44004</v>
      </c>
      <c r="C6" s="165">
        <v>0.49345</v>
      </c>
      <c r="D6" s="166">
        <f>B6-A6</f>
        <v>3</v>
      </c>
      <c r="E6" s="167">
        <f>1+(C6%*D6/365)</f>
        <v>1.0000405575342466</v>
      </c>
      <c r="F6" s="180"/>
      <c r="G6" s="180"/>
      <c r="H6" s="180"/>
      <c r="I6" s="180"/>
      <c r="J6" s="180"/>
    </row>
    <row r="7" spans="1:11" x14ac:dyDescent="0.3">
      <c r="A7" s="164">
        <v>44004</v>
      </c>
      <c r="B7" s="164">
        <v>44005</v>
      </c>
      <c r="C7" s="165">
        <v>0.48945</v>
      </c>
      <c r="D7" s="166">
        <f t="shared" ref="D7:D33" si="0">B7-A7</f>
        <v>1</v>
      </c>
      <c r="E7" s="167">
        <f t="shared" ref="E7:E33" si="1">1+(C7%*D7/365)</f>
        <v>1.0000134095890412</v>
      </c>
      <c r="F7" s="180"/>
      <c r="G7" s="180"/>
      <c r="H7" s="180"/>
      <c r="I7" s="180"/>
      <c r="J7" s="180"/>
      <c r="K7" s="168"/>
    </row>
    <row r="8" spans="1:11" x14ac:dyDescent="0.3">
      <c r="A8" s="164">
        <v>44005</v>
      </c>
      <c r="B8" s="164">
        <v>44006</v>
      </c>
      <c r="C8" s="165">
        <v>0.49401</v>
      </c>
      <c r="D8" s="166">
        <f t="shared" si="0"/>
        <v>1</v>
      </c>
      <c r="E8" s="167">
        <f t="shared" si="1"/>
        <v>1.0000135345205479</v>
      </c>
      <c r="F8" s="180"/>
      <c r="G8" s="180"/>
      <c r="H8" s="180"/>
      <c r="I8" s="180"/>
      <c r="J8" s="180"/>
      <c r="K8" s="168"/>
    </row>
    <row r="9" spans="1:11" x14ac:dyDescent="0.3">
      <c r="A9" s="164">
        <v>44006</v>
      </c>
      <c r="B9" s="164">
        <v>44007</v>
      </c>
      <c r="C9" s="165">
        <v>0.49376999999999999</v>
      </c>
      <c r="D9" s="166">
        <f t="shared" si="0"/>
        <v>1</v>
      </c>
      <c r="E9" s="167">
        <f t="shared" si="1"/>
        <v>1.0000135279452054</v>
      </c>
      <c r="F9" s="180"/>
      <c r="G9" s="180"/>
      <c r="H9" s="180"/>
      <c r="I9" s="180"/>
      <c r="J9" s="180"/>
      <c r="K9" s="168"/>
    </row>
    <row r="10" spans="1:11" x14ac:dyDescent="0.3">
      <c r="A10" s="164">
        <v>44007</v>
      </c>
      <c r="B10" s="164">
        <v>44008</v>
      </c>
      <c r="C10" s="165">
        <v>0.48969000000000001</v>
      </c>
      <c r="D10" s="166">
        <f t="shared" si="0"/>
        <v>1</v>
      </c>
      <c r="E10" s="167">
        <f t="shared" si="1"/>
        <v>1.0000134161643837</v>
      </c>
      <c r="F10" s="180"/>
      <c r="G10" s="180"/>
      <c r="H10" s="180"/>
      <c r="I10" s="180"/>
      <c r="J10" s="180"/>
      <c r="K10" s="168"/>
    </row>
    <row r="11" spans="1:11" x14ac:dyDescent="0.3">
      <c r="A11" s="169">
        <v>44008</v>
      </c>
      <c r="B11" s="164">
        <v>44011</v>
      </c>
      <c r="C11" s="165">
        <v>0.48829</v>
      </c>
      <c r="D11" s="166">
        <f>B11-A11</f>
        <v>3</v>
      </c>
      <c r="E11" s="167">
        <f t="shared" si="1"/>
        <v>1.0000401334246576</v>
      </c>
      <c r="F11" s="170">
        <f>D11</f>
        <v>3</v>
      </c>
      <c r="G11" s="180"/>
      <c r="H11" s="180"/>
      <c r="I11" s="180"/>
      <c r="J11" s="180"/>
      <c r="K11" s="168"/>
    </row>
    <row r="12" spans="1:11" x14ac:dyDescent="0.3">
      <c r="A12" s="164">
        <v>44011</v>
      </c>
      <c r="B12" s="164">
        <v>44012</v>
      </c>
      <c r="C12" s="165">
        <v>0.48752000000000001</v>
      </c>
      <c r="D12" s="166">
        <f t="shared" si="0"/>
        <v>1</v>
      </c>
      <c r="E12" s="167">
        <f t="shared" si="1"/>
        <v>1.0000133567123288</v>
      </c>
      <c r="F12" s="170">
        <f t="shared" ref="F12:F28" si="2">F11+D12</f>
        <v>4</v>
      </c>
      <c r="G12" s="180"/>
      <c r="H12" s="180"/>
      <c r="I12" s="180"/>
      <c r="J12" s="180"/>
      <c r="K12" s="168"/>
    </row>
    <row r="13" spans="1:11" x14ac:dyDescent="0.3">
      <c r="A13" s="164">
        <v>44012</v>
      </c>
      <c r="B13" s="164">
        <v>44013</v>
      </c>
      <c r="C13" s="165">
        <v>0.48448999999999998</v>
      </c>
      <c r="D13" s="166">
        <f t="shared" si="0"/>
        <v>1</v>
      </c>
      <c r="E13" s="167">
        <f t="shared" si="1"/>
        <v>1.0000132736986302</v>
      </c>
      <c r="F13" s="170">
        <f t="shared" si="2"/>
        <v>5</v>
      </c>
      <c r="G13" s="180"/>
      <c r="H13" s="180"/>
      <c r="I13" s="180"/>
      <c r="J13" s="180"/>
      <c r="K13" s="168"/>
    </row>
    <row r="14" spans="1:11" x14ac:dyDescent="0.3">
      <c r="A14" s="164">
        <v>44013</v>
      </c>
      <c r="B14" s="164">
        <v>44014</v>
      </c>
      <c r="C14" s="165">
        <v>0.49268000000000001</v>
      </c>
      <c r="D14" s="166">
        <f t="shared" si="0"/>
        <v>1</v>
      </c>
      <c r="E14" s="167">
        <f t="shared" si="1"/>
        <v>1.0000134980821918</v>
      </c>
      <c r="F14" s="170">
        <f t="shared" si="2"/>
        <v>6</v>
      </c>
      <c r="G14" s="180"/>
      <c r="H14" s="180"/>
      <c r="I14" s="180"/>
      <c r="J14" s="180"/>
      <c r="K14" s="168"/>
    </row>
    <row r="15" spans="1:11" x14ac:dyDescent="0.3">
      <c r="A15" s="164">
        <v>44014</v>
      </c>
      <c r="B15" s="164">
        <v>44015</v>
      </c>
      <c r="C15" s="165">
        <v>0.49454999999999999</v>
      </c>
      <c r="D15" s="166">
        <f t="shared" si="0"/>
        <v>1</v>
      </c>
      <c r="E15" s="167">
        <f t="shared" si="1"/>
        <v>1.0000135493150686</v>
      </c>
      <c r="F15" s="170">
        <f t="shared" si="2"/>
        <v>7</v>
      </c>
      <c r="G15" s="180"/>
      <c r="H15" s="180"/>
      <c r="I15" s="180"/>
      <c r="J15" s="180"/>
      <c r="K15" s="168"/>
    </row>
    <row r="16" spans="1:11" x14ac:dyDescent="0.3">
      <c r="A16" s="171">
        <v>44015</v>
      </c>
      <c r="B16" s="164">
        <v>44019</v>
      </c>
      <c r="C16" s="165">
        <v>0.49238999999999999</v>
      </c>
      <c r="D16" s="166">
        <f t="shared" si="0"/>
        <v>4</v>
      </c>
      <c r="E16" s="167">
        <f t="shared" si="1"/>
        <v>1.0000539605479453</v>
      </c>
      <c r="F16" s="170">
        <f t="shared" si="2"/>
        <v>11</v>
      </c>
      <c r="G16" s="172">
        <f>ROUND((E11-1)*365/F11,7)</f>
        <v>4.8828999999999999E-3</v>
      </c>
      <c r="H16" s="172">
        <f>G16+0.05%</f>
        <v>5.3828999999999995E-3</v>
      </c>
      <c r="I16" s="173">
        <f>D16</f>
        <v>4</v>
      </c>
      <c r="J16" s="174">
        <f>ROUND(ROUND(H16*I16/365,8)*100000000,2)</f>
        <v>5899</v>
      </c>
      <c r="K16" s="168"/>
    </row>
    <row r="17" spans="1:11" x14ac:dyDescent="0.3">
      <c r="A17" s="164">
        <v>44019</v>
      </c>
      <c r="B17" s="164">
        <v>44020</v>
      </c>
      <c r="C17" s="165">
        <v>0.49246000000000001</v>
      </c>
      <c r="D17" s="166">
        <f t="shared" si="0"/>
        <v>1</v>
      </c>
      <c r="E17" s="167">
        <f t="shared" si="1"/>
        <v>1.0000134920547945</v>
      </c>
      <c r="F17" s="170">
        <f t="shared" si="2"/>
        <v>12</v>
      </c>
      <c r="G17" s="172">
        <f>ROUND((E11*E12-1)*365/F12,7)</f>
        <v>4.8809999999999999E-3</v>
      </c>
      <c r="H17" s="172">
        <f t="shared" ref="H17:H32" si="3">G17+0.05%</f>
        <v>5.3810000000000004E-3</v>
      </c>
      <c r="I17" s="173">
        <f>I16+D17</f>
        <v>5</v>
      </c>
      <c r="J17" s="174">
        <f t="shared" ref="J17:J33" si="4">ROUND(ROUND(H17*I17/365,8)*100000000,2)</f>
        <v>7371</v>
      </c>
      <c r="K17" s="168"/>
    </row>
    <row r="18" spans="1:11" x14ac:dyDescent="0.3">
      <c r="A18" s="164">
        <v>44020</v>
      </c>
      <c r="B18" s="164">
        <v>44021</v>
      </c>
      <c r="C18" s="165">
        <v>0.49374000000000001</v>
      </c>
      <c r="D18" s="166">
        <f t="shared" si="0"/>
        <v>1</v>
      </c>
      <c r="E18" s="167">
        <f t="shared" si="1"/>
        <v>1.0000135271232877</v>
      </c>
      <c r="F18" s="170">
        <f>F17+D18</f>
        <v>13</v>
      </c>
      <c r="G18" s="172">
        <f>ROUND((E11*E12*E13-1)*365/F13,7)</f>
        <v>4.8738999999999996E-3</v>
      </c>
      <c r="H18" s="172">
        <f t="shared" si="3"/>
        <v>5.3738999999999992E-3</v>
      </c>
      <c r="I18" s="173">
        <f t="shared" ref="I18:I33" si="5">I17+D18</f>
        <v>6</v>
      </c>
      <c r="J18" s="174">
        <f t="shared" si="4"/>
        <v>8834</v>
      </c>
      <c r="K18" s="168"/>
    </row>
    <row r="19" spans="1:11" x14ac:dyDescent="0.3">
      <c r="A19" s="164">
        <v>44021</v>
      </c>
      <c r="B19" s="164">
        <v>44022</v>
      </c>
      <c r="C19" s="165">
        <v>0.49306</v>
      </c>
      <c r="D19" s="166">
        <f t="shared" si="0"/>
        <v>1</v>
      </c>
      <c r="E19" s="167">
        <f t="shared" si="1"/>
        <v>1.0000135084931507</v>
      </c>
      <c r="F19" s="170">
        <f t="shared" si="2"/>
        <v>14</v>
      </c>
      <c r="G19" s="172">
        <f>ROUND((E11*E12*E13*E14-1)*365/F14,7)</f>
        <v>4.8827000000000002E-3</v>
      </c>
      <c r="H19" s="172">
        <f t="shared" si="3"/>
        <v>5.3827000000000007E-3</v>
      </c>
      <c r="I19" s="173">
        <f>I18+D19</f>
        <v>7</v>
      </c>
      <c r="J19" s="174">
        <f t="shared" si="4"/>
        <v>10323</v>
      </c>
      <c r="K19" s="168"/>
    </row>
    <row r="20" spans="1:11" x14ac:dyDescent="0.3">
      <c r="A20" s="164">
        <v>44022</v>
      </c>
      <c r="B20" s="164">
        <v>44025</v>
      </c>
      <c r="C20" s="165">
        <v>0.49295</v>
      </c>
      <c r="D20" s="166">
        <f t="shared" si="0"/>
        <v>3</v>
      </c>
      <c r="E20" s="167">
        <f t="shared" si="1"/>
        <v>1.0000405164383561</v>
      </c>
      <c r="F20" s="170">
        <f t="shared" si="2"/>
        <v>17</v>
      </c>
      <c r="G20" s="172">
        <f>ROUND((E11*E12*E13*E14*E15-1)*365/F15,7)</f>
        <v>4.8918E-3</v>
      </c>
      <c r="H20" s="172">
        <f t="shared" si="3"/>
        <v>5.3918000000000004E-3</v>
      </c>
      <c r="I20" s="173">
        <f t="shared" si="5"/>
        <v>10</v>
      </c>
      <c r="J20" s="174">
        <f t="shared" si="4"/>
        <v>14772</v>
      </c>
      <c r="K20" s="168"/>
    </row>
    <row r="21" spans="1:11" x14ac:dyDescent="0.3">
      <c r="A21" s="164">
        <v>44025</v>
      </c>
      <c r="B21" s="164">
        <v>44026</v>
      </c>
      <c r="C21" s="165">
        <v>0.49149999999999999</v>
      </c>
      <c r="D21" s="166">
        <f t="shared" si="0"/>
        <v>1</v>
      </c>
      <c r="E21" s="167">
        <f t="shared" si="1"/>
        <v>1.0000134657534248</v>
      </c>
      <c r="F21" s="170">
        <f t="shared" si="2"/>
        <v>18</v>
      </c>
      <c r="G21" s="172">
        <f>ROUND((E11*E12*E13*E14*E15*E16-1)*365/F16,7)</f>
        <v>4.9036000000000001E-3</v>
      </c>
      <c r="H21" s="172">
        <f t="shared" si="3"/>
        <v>5.4035999999999997E-3</v>
      </c>
      <c r="I21" s="173">
        <f t="shared" si="5"/>
        <v>11</v>
      </c>
      <c r="J21" s="174">
        <f t="shared" si="4"/>
        <v>16285</v>
      </c>
      <c r="K21" s="168"/>
    </row>
    <row r="22" spans="1:11" x14ac:dyDescent="0.3">
      <c r="A22" s="164">
        <v>44026</v>
      </c>
      <c r="B22" s="164">
        <v>44027</v>
      </c>
      <c r="C22" s="165">
        <v>0.49020000000000002</v>
      </c>
      <c r="D22" s="166">
        <f t="shared" si="0"/>
        <v>1</v>
      </c>
      <c r="E22" s="167">
        <f t="shared" si="1"/>
        <v>1.0000134301369863</v>
      </c>
      <c r="F22" s="170">
        <f t="shared" si="2"/>
        <v>19</v>
      </c>
      <c r="G22" s="172">
        <f>ROUND((E11*E12*E13*E14*E15*E16*E17-1)*365/F17,7)</f>
        <v>4.9053999999999999E-3</v>
      </c>
      <c r="H22" s="172">
        <f t="shared" si="3"/>
        <v>5.4053999999999994E-3</v>
      </c>
      <c r="I22" s="173">
        <f t="shared" si="5"/>
        <v>12</v>
      </c>
      <c r="J22" s="174">
        <f t="shared" si="4"/>
        <v>17771</v>
      </c>
      <c r="K22" s="168"/>
    </row>
    <row r="23" spans="1:11" x14ac:dyDescent="0.3">
      <c r="A23" s="164">
        <v>44027</v>
      </c>
      <c r="B23" s="164">
        <v>44028</v>
      </c>
      <c r="C23" s="165">
        <v>0.49365999999999999</v>
      </c>
      <c r="D23" s="166">
        <f t="shared" si="0"/>
        <v>1</v>
      </c>
      <c r="E23" s="167">
        <f t="shared" si="1"/>
        <v>1.0000135249315067</v>
      </c>
      <c r="F23" s="170">
        <f t="shared" si="2"/>
        <v>20</v>
      </c>
      <c r="G23" s="172">
        <f>ROUND((E11*E12*E13*E14*E15*E16*E17*E18-1)*365/F18,7)</f>
        <v>4.9078999999999998E-3</v>
      </c>
      <c r="H23" s="172">
        <f t="shared" si="3"/>
        <v>5.4079000000000002E-3</v>
      </c>
      <c r="I23" s="173">
        <f t="shared" si="5"/>
        <v>13</v>
      </c>
      <c r="J23" s="174">
        <f t="shared" si="4"/>
        <v>19261</v>
      </c>
      <c r="K23" s="168"/>
    </row>
    <row r="24" spans="1:11" x14ac:dyDescent="0.3">
      <c r="A24" s="164">
        <v>44028</v>
      </c>
      <c r="B24" s="164">
        <v>44029</v>
      </c>
      <c r="C24" s="165">
        <v>0.49119000000000002</v>
      </c>
      <c r="D24" s="166">
        <f t="shared" si="0"/>
        <v>1</v>
      </c>
      <c r="E24" s="167">
        <f t="shared" si="1"/>
        <v>1.0000134572602739</v>
      </c>
      <c r="F24" s="170">
        <f t="shared" si="2"/>
        <v>21</v>
      </c>
      <c r="G24" s="172">
        <f>ROUND((E11*E12*E13*E14*E15*E16*E17*E18*E19-1)*365/F19,7)</f>
        <v>4.9096000000000001E-3</v>
      </c>
      <c r="H24" s="172">
        <f t="shared" si="3"/>
        <v>5.4096000000000005E-3</v>
      </c>
      <c r="I24" s="173">
        <f t="shared" si="5"/>
        <v>14</v>
      </c>
      <c r="J24" s="174">
        <f t="shared" si="4"/>
        <v>20749</v>
      </c>
      <c r="K24" s="168"/>
    </row>
    <row r="25" spans="1:11" x14ac:dyDescent="0.3">
      <c r="A25" s="164">
        <v>44029</v>
      </c>
      <c r="B25" s="164">
        <v>44032</v>
      </c>
      <c r="C25" s="165">
        <v>0.49242999999999998</v>
      </c>
      <c r="D25" s="166">
        <f t="shared" si="0"/>
        <v>3</v>
      </c>
      <c r="E25" s="167">
        <f t="shared" si="1"/>
        <v>1.0000404736986301</v>
      </c>
      <c r="F25" s="170">
        <f t="shared" si="2"/>
        <v>24</v>
      </c>
      <c r="G25" s="172">
        <f>ROUND((E11*E12*E13*E14*E15*E16*E17*E18*E19*E20-1)*365/F20,7)</f>
        <v>4.9132999999999998E-3</v>
      </c>
      <c r="H25" s="172">
        <f t="shared" si="3"/>
        <v>5.4132999999999994E-3</v>
      </c>
      <c r="I25" s="173">
        <f t="shared" si="5"/>
        <v>17</v>
      </c>
      <c r="J25" s="174">
        <f t="shared" si="4"/>
        <v>25213</v>
      </c>
      <c r="K25" s="168"/>
    </row>
    <row r="26" spans="1:11" x14ac:dyDescent="0.3">
      <c r="A26" s="164">
        <v>44032</v>
      </c>
      <c r="B26" s="164">
        <v>44033</v>
      </c>
      <c r="C26" s="165">
        <v>0.49258999999999997</v>
      </c>
      <c r="D26" s="166">
        <f t="shared" si="0"/>
        <v>1</v>
      </c>
      <c r="E26" s="167">
        <f t="shared" si="1"/>
        <v>1.0000134956164384</v>
      </c>
      <c r="F26" s="170">
        <f t="shared" si="2"/>
        <v>25</v>
      </c>
      <c r="G26" s="172">
        <f>ROUND((E11*E12*E13*E14*E15*E16*E17*E18*E19*E20*E21-1)*365/F21,7)</f>
        <v>4.9135000000000003E-3</v>
      </c>
      <c r="H26" s="172">
        <f t="shared" si="3"/>
        <v>5.4134999999999999E-3</v>
      </c>
      <c r="I26" s="173">
        <f t="shared" si="5"/>
        <v>18</v>
      </c>
      <c r="J26" s="174">
        <f t="shared" si="4"/>
        <v>26697</v>
      </c>
      <c r="K26" s="168"/>
    </row>
    <row r="27" spans="1:11" x14ac:dyDescent="0.3">
      <c r="A27" s="164">
        <v>44033</v>
      </c>
      <c r="B27" s="164">
        <v>44034</v>
      </c>
      <c r="C27" s="165">
        <v>0.49170000000000003</v>
      </c>
      <c r="D27" s="166">
        <f t="shared" si="0"/>
        <v>1</v>
      </c>
      <c r="E27" s="167">
        <f t="shared" si="1"/>
        <v>1.0000134712328768</v>
      </c>
      <c r="F27" s="170">
        <f t="shared" si="2"/>
        <v>26</v>
      </c>
      <c r="G27" s="172">
        <f>ROUND((E11*E12*E13*E14*E15*E16*E17*E18*E19*E20*E21*E22-1)*365/F22,7)</f>
        <v>4.9129000000000004E-3</v>
      </c>
      <c r="H27" s="172">
        <f t="shared" si="3"/>
        <v>5.4129E-3</v>
      </c>
      <c r="I27" s="173">
        <f t="shared" si="5"/>
        <v>19</v>
      </c>
      <c r="J27" s="174">
        <f t="shared" si="4"/>
        <v>28177</v>
      </c>
      <c r="K27" s="168"/>
    </row>
    <row r="28" spans="1:11" x14ac:dyDescent="0.3">
      <c r="A28" s="164">
        <v>44034</v>
      </c>
      <c r="B28" s="169">
        <v>44035</v>
      </c>
      <c r="C28" s="165">
        <v>0.49225000000000002</v>
      </c>
      <c r="D28" s="166">
        <f t="shared" si="0"/>
        <v>1</v>
      </c>
      <c r="E28" s="167">
        <f t="shared" si="1"/>
        <v>1.0000134863013699</v>
      </c>
      <c r="F28" s="170">
        <f t="shared" si="2"/>
        <v>27</v>
      </c>
      <c r="G28" s="172">
        <f>ROUND((E11*E12*E13*E14*E15*E16*E17*E18*E19*E20*E21*E22*E23-1)*365/F23,7)</f>
        <v>4.9141999999999996E-3</v>
      </c>
      <c r="H28" s="172">
        <f t="shared" si="3"/>
        <v>5.4141999999999992E-3</v>
      </c>
      <c r="I28" s="173">
        <f t="shared" si="5"/>
        <v>20</v>
      </c>
      <c r="J28" s="174">
        <f t="shared" si="4"/>
        <v>29667</v>
      </c>
      <c r="K28" s="168"/>
    </row>
    <row r="29" spans="1:11" x14ac:dyDescent="0.3">
      <c r="A29" s="164">
        <v>44035</v>
      </c>
      <c r="B29" s="164">
        <v>44036</v>
      </c>
      <c r="C29" s="165">
        <v>0.49278</v>
      </c>
      <c r="D29" s="166">
        <f t="shared" si="0"/>
        <v>1</v>
      </c>
      <c r="E29" s="167">
        <f t="shared" si="1"/>
        <v>1.0000135008219178</v>
      </c>
      <c r="F29" s="180"/>
      <c r="G29" s="172">
        <f>ROUND((E11*E12*E13*E14*E15*E16*E17*E18*E19*E20*E21*E22*E23*E24-1)*365/F24,7)</f>
        <v>4.9141000000000002E-3</v>
      </c>
      <c r="H29" s="172">
        <f t="shared" si="3"/>
        <v>5.4140999999999998E-3</v>
      </c>
      <c r="I29" s="173">
        <f t="shared" si="5"/>
        <v>21</v>
      </c>
      <c r="J29" s="174">
        <f t="shared" si="4"/>
        <v>31150</v>
      </c>
      <c r="K29" s="168"/>
    </row>
    <row r="30" spans="1:11" x14ac:dyDescent="0.3">
      <c r="A30" s="164">
        <v>44036</v>
      </c>
      <c r="B30" s="164">
        <v>44041</v>
      </c>
      <c r="C30" s="165">
        <v>0.49002000000000001</v>
      </c>
      <c r="D30" s="166">
        <f t="shared" si="0"/>
        <v>5</v>
      </c>
      <c r="E30" s="167">
        <f t="shared" si="1"/>
        <v>1.0000671260273972</v>
      </c>
      <c r="F30" s="180"/>
      <c r="G30" s="172">
        <f>ROUND((E11*E12*E13*E14*E15*E16*E17*E18*E19*E20*E21*E22*E23*E24*E25-1)*365/F25,7)</f>
        <v>4.9156E-3</v>
      </c>
      <c r="H30" s="172">
        <f t="shared" si="3"/>
        <v>5.4155999999999996E-3</v>
      </c>
      <c r="I30" s="173">
        <f t="shared" si="5"/>
        <v>26</v>
      </c>
      <c r="J30" s="174">
        <f t="shared" si="4"/>
        <v>38577</v>
      </c>
      <c r="K30" s="168"/>
    </row>
    <row r="31" spans="1:11" x14ac:dyDescent="0.3">
      <c r="A31" s="164">
        <v>44041</v>
      </c>
      <c r="B31" s="164">
        <v>44042</v>
      </c>
      <c r="C31" s="165">
        <v>0.48936000000000002</v>
      </c>
      <c r="D31" s="166">
        <f t="shared" si="0"/>
        <v>1</v>
      </c>
      <c r="E31" s="167">
        <f t="shared" si="1"/>
        <v>1.0000134071232876</v>
      </c>
      <c r="F31" s="180"/>
      <c r="G31" s="172">
        <f>ROUND((E11*E12*E13*E14*E15*E16*E17*E18*E19*E20*E21*E22*E23*E24*E25*E26-1)*365/F26,7)</f>
        <v>4.9160000000000002E-3</v>
      </c>
      <c r="H31" s="172">
        <f t="shared" si="3"/>
        <v>5.4160000000000007E-3</v>
      </c>
      <c r="I31" s="173">
        <f t="shared" si="5"/>
        <v>27</v>
      </c>
      <c r="J31" s="174">
        <f t="shared" si="4"/>
        <v>40064</v>
      </c>
      <c r="K31" s="168"/>
    </row>
    <row r="32" spans="1:11" x14ac:dyDescent="0.3">
      <c r="A32" s="164">
        <v>44042</v>
      </c>
      <c r="B32" s="164">
        <v>44043</v>
      </c>
      <c r="C32" s="165">
        <v>0.49123</v>
      </c>
      <c r="D32" s="166">
        <f t="shared" si="0"/>
        <v>1</v>
      </c>
      <c r="E32" s="167">
        <f t="shared" si="1"/>
        <v>1.0000134583561644</v>
      </c>
      <c r="F32" s="180"/>
      <c r="G32" s="172">
        <f>ROUND((E11*E12*E13*E14*E15*E16*E17*E18*E19*E20*E21*E22*E23*E24*E25*E26*E27-1)*365/F27,7)</f>
        <v>4.9160999999999996E-3</v>
      </c>
      <c r="H32" s="172">
        <f t="shared" si="3"/>
        <v>5.4161000000000001E-3</v>
      </c>
      <c r="I32" s="173">
        <f t="shared" si="5"/>
        <v>28</v>
      </c>
      <c r="J32" s="174">
        <f t="shared" si="4"/>
        <v>41548</v>
      </c>
      <c r="K32" s="168"/>
    </row>
    <row r="33" spans="1:11" x14ac:dyDescent="0.3">
      <c r="A33" s="164">
        <v>44043</v>
      </c>
      <c r="B33" s="171">
        <v>44046</v>
      </c>
      <c r="C33" s="165">
        <v>0.48781999999999998</v>
      </c>
      <c r="D33" s="166">
        <f t="shared" si="0"/>
        <v>3</v>
      </c>
      <c r="E33" s="167">
        <f t="shared" si="1"/>
        <v>1.0000400947945205</v>
      </c>
      <c r="F33" s="180"/>
      <c r="G33" s="172">
        <f>ROUND((E11*E12*E13*E14*E15*E16*E17*E18*E19*E20*E21*E22*E23*E24*E25*E26*E27*E28-1)*365/F28,7)</f>
        <v>4.9163999999999996E-3</v>
      </c>
      <c r="H33" s="172">
        <f>G33+0.05%</f>
        <v>5.4164E-3</v>
      </c>
      <c r="I33" s="173">
        <f t="shared" si="5"/>
        <v>31</v>
      </c>
      <c r="J33" s="174">
        <f t="shared" si="4"/>
        <v>46002</v>
      </c>
      <c r="K33" s="168"/>
    </row>
    <row r="34" spans="1:11" ht="15" customHeight="1" x14ac:dyDescent="0.3">
      <c r="A34" s="175"/>
      <c r="H34" s="177"/>
    </row>
    <row r="35" spans="1:11" ht="23.25" x14ac:dyDescent="0.4">
      <c r="A35" s="178" t="s">
        <v>164</v>
      </c>
      <c r="B35" s="1" t="s">
        <v>165</v>
      </c>
    </row>
    <row r="36" spans="1:11" ht="23.25" x14ac:dyDescent="0.4">
      <c r="A36" s="175"/>
      <c r="B36" s="1" t="s">
        <v>166</v>
      </c>
    </row>
    <row r="37" spans="1:11" x14ac:dyDescent="0.3">
      <c r="A37" s="175"/>
    </row>
    <row r="38" spans="1:11" x14ac:dyDescent="0.3">
      <c r="A38" s="175"/>
    </row>
    <row r="39" spans="1:11" x14ac:dyDescent="0.3">
      <c r="A39" s="175"/>
    </row>
    <row r="40" spans="1:11" x14ac:dyDescent="0.3">
      <c r="A40" s="175"/>
    </row>
    <row r="41" spans="1:11" x14ac:dyDescent="0.3">
      <c r="A41" s="175"/>
    </row>
    <row r="42" spans="1:11" x14ac:dyDescent="0.3">
      <c r="A42" s="175"/>
    </row>
    <row r="43" spans="1:11" x14ac:dyDescent="0.3">
      <c r="A43" s="175"/>
    </row>
  </sheetData>
  <mergeCells count="6">
    <mergeCell ref="F29:F33"/>
    <mergeCell ref="A1:J1"/>
    <mergeCell ref="A3:J3"/>
    <mergeCell ref="A4:J4"/>
    <mergeCell ref="F6:F10"/>
    <mergeCell ref="G6:J15"/>
  </mergeCells>
  <printOptions horizontalCentered="1"/>
  <pageMargins left="0.7" right="0.7" top="0.75" bottom="0.75" header="0.3" footer="0.3"/>
  <pageSetup paperSize="9" scale="75" orientation="landscape" horizontalDpi="300" verticalDpi="300" r:id="rId1"/>
  <headerFooter>
    <oddHeader>&amp;L&amp;G&amp;C&amp;"Browallia New,Bold"&amp;24&amp;KFF0000For Demonstration Purposes Only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2" sqref="A12"/>
    </sheetView>
  </sheetViews>
  <sheetFormatPr defaultRowHeight="21" x14ac:dyDescent="0.35"/>
  <cols>
    <col min="1" max="1" width="60.75" bestFit="1" customWidth="1"/>
    <col min="2" max="2" width="28.75" bestFit="1" customWidth="1"/>
    <col min="3" max="3" width="11.875" bestFit="1" customWidth="1"/>
    <col min="4" max="4" width="9.5" bestFit="1" customWidth="1"/>
  </cols>
  <sheetData>
    <row r="1" spans="1:2" x14ac:dyDescent="0.35">
      <c r="A1" s="21" t="s">
        <v>88</v>
      </c>
      <c r="B1" s="12"/>
    </row>
    <row r="2" spans="1:2" x14ac:dyDescent="0.35">
      <c r="A2" s="21" t="s">
        <v>87</v>
      </c>
      <c r="B2" s="12"/>
    </row>
    <row r="3" spans="1:2" x14ac:dyDescent="0.35">
      <c r="A3" s="21" t="s">
        <v>146</v>
      </c>
      <c r="B3" s="12"/>
    </row>
    <row r="4" spans="1:2" x14ac:dyDescent="0.35">
      <c r="B4" s="12"/>
    </row>
    <row r="5" spans="1:2" x14ac:dyDescent="0.35">
      <c r="A5" t="s">
        <v>93</v>
      </c>
    </row>
    <row r="6" spans="1:2" x14ac:dyDescent="0.35">
      <c r="A6" t="s">
        <v>92</v>
      </c>
    </row>
    <row r="7" spans="1:2" x14ac:dyDescent="0.35">
      <c r="A7" t="s">
        <v>25</v>
      </c>
    </row>
    <row r="8" spans="1:2" x14ac:dyDescent="0.35">
      <c r="A8" t="s">
        <v>94</v>
      </c>
    </row>
    <row r="9" spans="1:2" x14ac:dyDescent="0.35">
      <c r="A9" t="s">
        <v>95</v>
      </c>
    </row>
    <row r="10" spans="1:2" x14ac:dyDescent="0.35">
      <c r="A10" t="s">
        <v>96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K43"/>
  <sheetViews>
    <sheetView view="pageLayout" zoomScaleNormal="100" workbookViewId="0">
      <selection sqref="A1:J1"/>
    </sheetView>
  </sheetViews>
  <sheetFormatPr defaultRowHeight="18.75" x14ac:dyDescent="0.3"/>
  <cols>
    <col min="1" max="1" width="16.125" style="179" customWidth="1"/>
    <col min="2" max="2" width="16.125" style="1" customWidth="1"/>
    <col min="3" max="3" width="16.125" style="176" customWidth="1"/>
    <col min="4" max="10" width="16.125" style="1" customWidth="1"/>
    <col min="11" max="16384" width="9" style="1"/>
  </cols>
  <sheetData>
    <row r="1" spans="1:11" ht="23.25" x14ac:dyDescent="0.3">
      <c r="A1" s="181" t="s">
        <v>172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ht="15" customHeight="1" x14ac:dyDescent="0.35">
      <c r="A2" s="158"/>
      <c r="B2" s="158"/>
      <c r="C2" s="158"/>
      <c r="D2" s="158"/>
      <c r="E2" s="158"/>
      <c r="F2" s="158"/>
      <c r="G2" s="158"/>
      <c r="H2" s="158"/>
      <c r="I2" s="158"/>
      <c r="J2" s="158"/>
    </row>
    <row r="3" spans="1:11" ht="18.75" customHeight="1" x14ac:dyDescent="0.3">
      <c r="A3" s="182" t="s">
        <v>170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1" s="159" customFormat="1" ht="15" customHeight="1" x14ac:dyDescent="0.3">
      <c r="A4" s="183"/>
      <c r="B4" s="183"/>
      <c r="C4" s="183"/>
      <c r="D4" s="183"/>
      <c r="E4" s="183"/>
      <c r="F4" s="183"/>
      <c r="G4" s="183"/>
      <c r="H4" s="183"/>
      <c r="I4" s="183"/>
      <c r="J4" s="183"/>
    </row>
    <row r="5" spans="1:11" s="163" customFormat="1" ht="60.75" x14ac:dyDescent="0.35">
      <c r="A5" s="160" t="s">
        <v>154</v>
      </c>
      <c r="B5" s="160" t="s">
        <v>155</v>
      </c>
      <c r="C5" s="160" t="s">
        <v>156</v>
      </c>
      <c r="D5" s="161" t="s">
        <v>157</v>
      </c>
      <c r="E5" s="161" t="s">
        <v>167</v>
      </c>
      <c r="F5" s="162" t="s">
        <v>159</v>
      </c>
      <c r="G5" s="162" t="s">
        <v>160</v>
      </c>
      <c r="H5" s="162" t="s">
        <v>161</v>
      </c>
      <c r="I5" s="161" t="s">
        <v>162</v>
      </c>
      <c r="J5" s="161" t="s">
        <v>163</v>
      </c>
    </row>
    <row r="6" spans="1:11" x14ac:dyDescent="0.3">
      <c r="A6" s="164">
        <v>44001</v>
      </c>
      <c r="B6" s="164">
        <v>44004</v>
      </c>
      <c r="C6" s="165">
        <v>0.49345</v>
      </c>
      <c r="D6" s="166">
        <f t="shared" ref="D6:D33" si="0">B6-A6</f>
        <v>3</v>
      </c>
      <c r="E6" s="167">
        <v>100.1404476</v>
      </c>
      <c r="F6" s="180"/>
      <c r="G6" s="180"/>
      <c r="H6" s="180"/>
      <c r="I6" s="180"/>
      <c r="J6" s="180"/>
    </row>
    <row r="7" spans="1:11" x14ac:dyDescent="0.3">
      <c r="A7" s="164">
        <v>44004</v>
      </c>
      <c r="B7" s="164">
        <v>44005</v>
      </c>
      <c r="C7" s="165">
        <v>0.48945</v>
      </c>
      <c r="D7" s="166">
        <f t="shared" si="0"/>
        <v>1</v>
      </c>
      <c r="E7" s="167">
        <v>100.14450905</v>
      </c>
      <c r="F7" s="180"/>
      <c r="G7" s="180"/>
      <c r="H7" s="180"/>
      <c r="I7" s="180"/>
      <c r="J7" s="180"/>
      <c r="K7" s="168"/>
    </row>
    <row r="8" spans="1:11" x14ac:dyDescent="0.3">
      <c r="A8" s="164">
        <v>44005</v>
      </c>
      <c r="B8" s="164">
        <v>44006</v>
      </c>
      <c r="C8" s="165">
        <v>0.49401</v>
      </c>
      <c r="D8" s="166">
        <f t="shared" si="0"/>
        <v>1</v>
      </c>
      <c r="E8" s="167">
        <v>100.14585194</v>
      </c>
      <c r="F8" s="180"/>
      <c r="G8" s="180"/>
      <c r="H8" s="180"/>
      <c r="I8" s="180"/>
      <c r="J8" s="180"/>
      <c r="K8" s="168"/>
    </row>
    <row r="9" spans="1:11" x14ac:dyDescent="0.3">
      <c r="A9" s="164">
        <v>44006</v>
      </c>
      <c r="B9" s="164">
        <v>44007</v>
      </c>
      <c r="C9" s="165">
        <v>0.49376999999999999</v>
      </c>
      <c r="D9" s="166">
        <f t="shared" si="0"/>
        <v>1</v>
      </c>
      <c r="E9" s="167">
        <v>100.14720737</v>
      </c>
      <c r="F9" s="180"/>
      <c r="G9" s="180"/>
      <c r="H9" s="180"/>
      <c r="I9" s="180"/>
      <c r="J9" s="180"/>
      <c r="K9" s="168"/>
    </row>
    <row r="10" spans="1:11" x14ac:dyDescent="0.3">
      <c r="A10" s="164">
        <v>44007</v>
      </c>
      <c r="B10" s="164">
        <v>44008</v>
      </c>
      <c r="C10" s="165">
        <v>0.48969000000000001</v>
      </c>
      <c r="D10" s="166">
        <f t="shared" si="0"/>
        <v>1</v>
      </c>
      <c r="E10" s="167">
        <v>100.14856215</v>
      </c>
      <c r="F10" s="180"/>
      <c r="G10" s="180"/>
      <c r="H10" s="180"/>
      <c r="I10" s="180"/>
      <c r="J10" s="180"/>
      <c r="K10" s="168"/>
    </row>
    <row r="11" spans="1:11" x14ac:dyDescent="0.3">
      <c r="A11" s="169">
        <v>44008</v>
      </c>
      <c r="B11" s="164">
        <v>44011</v>
      </c>
      <c r="C11" s="165">
        <v>0.48829</v>
      </c>
      <c r="D11" s="166">
        <f t="shared" si="0"/>
        <v>3</v>
      </c>
      <c r="E11" s="167">
        <v>100.14990576</v>
      </c>
      <c r="F11" s="170">
        <f>D11</f>
        <v>3</v>
      </c>
      <c r="G11" s="180"/>
      <c r="H11" s="180"/>
      <c r="I11" s="180"/>
      <c r="J11" s="180"/>
      <c r="K11" s="168"/>
    </row>
    <row r="12" spans="1:11" x14ac:dyDescent="0.3">
      <c r="A12" s="164">
        <v>44011</v>
      </c>
      <c r="B12" s="164">
        <v>44012</v>
      </c>
      <c r="C12" s="165">
        <v>0.48752000000000001</v>
      </c>
      <c r="D12" s="166">
        <f t="shared" si="0"/>
        <v>1</v>
      </c>
      <c r="E12" s="167">
        <v>100.15392512</v>
      </c>
      <c r="F12" s="170">
        <f t="shared" ref="F12:F28" si="1">F11+D12</f>
        <v>4</v>
      </c>
      <c r="G12" s="180"/>
      <c r="H12" s="180"/>
      <c r="I12" s="180"/>
      <c r="J12" s="180"/>
      <c r="K12" s="168"/>
    </row>
    <row r="13" spans="1:11" x14ac:dyDescent="0.3">
      <c r="A13" s="164">
        <v>44012</v>
      </c>
      <c r="B13" s="164">
        <v>44013</v>
      </c>
      <c r="C13" s="165">
        <v>0.48448999999999998</v>
      </c>
      <c r="D13" s="166">
        <f t="shared" si="0"/>
        <v>1</v>
      </c>
      <c r="E13" s="167">
        <v>100.15526285</v>
      </c>
      <c r="F13" s="170">
        <f t="shared" si="1"/>
        <v>5</v>
      </c>
      <c r="G13" s="180"/>
      <c r="H13" s="180"/>
      <c r="I13" s="180"/>
      <c r="J13" s="180"/>
      <c r="K13" s="168"/>
    </row>
    <row r="14" spans="1:11" x14ac:dyDescent="0.3">
      <c r="A14" s="164">
        <v>44013</v>
      </c>
      <c r="B14" s="164">
        <v>44014</v>
      </c>
      <c r="C14" s="165">
        <v>0.49268000000000001</v>
      </c>
      <c r="D14" s="166">
        <f t="shared" si="0"/>
        <v>1</v>
      </c>
      <c r="E14" s="167">
        <v>100.15659228</v>
      </c>
      <c r="F14" s="170">
        <f t="shared" si="1"/>
        <v>6</v>
      </c>
      <c r="G14" s="180"/>
      <c r="H14" s="180"/>
      <c r="I14" s="180"/>
      <c r="J14" s="180"/>
      <c r="K14" s="168"/>
    </row>
    <row r="15" spans="1:11" x14ac:dyDescent="0.3">
      <c r="A15" s="164">
        <v>44014</v>
      </c>
      <c r="B15" s="164">
        <v>44015</v>
      </c>
      <c r="C15" s="165">
        <v>0.49454999999999999</v>
      </c>
      <c r="D15" s="166">
        <f t="shared" si="0"/>
        <v>1</v>
      </c>
      <c r="E15" s="167">
        <v>100.1579442</v>
      </c>
      <c r="F15" s="170">
        <f t="shared" si="1"/>
        <v>7</v>
      </c>
      <c r="G15" s="180"/>
      <c r="H15" s="180"/>
      <c r="I15" s="180"/>
      <c r="J15" s="180"/>
      <c r="K15" s="168"/>
    </row>
    <row r="16" spans="1:11" x14ac:dyDescent="0.3">
      <c r="A16" s="171">
        <v>44015</v>
      </c>
      <c r="B16" s="164">
        <v>44019</v>
      </c>
      <c r="C16" s="165">
        <v>0.49238999999999999</v>
      </c>
      <c r="D16" s="166">
        <f t="shared" si="0"/>
        <v>4</v>
      </c>
      <c r="E16" s="167">
        <v>100.15930127</v>
      </c>
      <c r="F16" s="170">
        <f t="shared" si="1"/>
        <v>11</v>
      </c>
      <c r="G16" s="172">
        <f>ROUND(((E12/$E$11)-1)*(365/F11),7)</f>
        <v>4.8828999999999999E-3</v>
      </c>
      <c r="H16" s="172">
        <f>G16+0.05%</f>
        <v>5.3828999999999995E-3</v>
      </c>
      <c r="I16" s="173">
        <f>D16</f>
        <v>4</v>
      </c>
      <c r="J16" s="174">
        <f>ROUND(ROUND(H16*I16/365,8)*100000000,2)</f>
        <v>5899</v>
      </c>
      <c r="K16" s="168"/>
    </row>
    <row r="17" spans="1:11" x14ac:dyDescent="0.3">
      <c r="A17" s="164">
        <v>44019</v>
      </c>
      <c r="B17" s="164">
        <v>44020</v>
      </c>
      <c r="C17" s="165">
        <v>0.49246000000000001</v>
      </c>
      <c r="D17" s="166">
        <f t="shared" si="0"/>
        <v>1</v>
      </c>
      <c r="E17" s="167">
        <v>100.16470592</v>
      </c>
      <c r="F17" s="170">
        <f t="shared" si="1"/>
        <v>12</v>
      </c>
      <c r="G17" s="172">
        <f t="shared" ref="G17:G32" si="2">ROUND(((E13/$E$11)-1)*(365/F12),7)</f>
        <v>4.8809999999999999E-3</v>
      </c>
      <c r="H17" s="172">
        <f t="shared" ref="H17:H32" si="3">G17+0.05%</f>
        <v>5.3810000000000004E-3</v>
      </c>
      <c r="I17" s="173">
        <f>I16+D17</f>
        <v>5</v>
      </c>
      <c r="J17" s="174">
        <f t="shared" ref="J17:J33" si="4">ROUND(ROUND(H17*I17/365,8)*100000000,2)</f>
        <v>7371</v>
      </c>
      <c r="K17" s="168"/>
    </row>
    <row r="18" spans="1:11" x14ac:dyDescent="0.3">
      <c r="A18" s="164">
        <v>44020</v>
      </c>
      <c r="B18" s="164">
        <v>44021</v>
      </c>
      <c r="C18" s="165">
        <v>0.49374000000000001</v>
      </c>
      <c r="D18" s="166">
        <f t="shared" si="0"/>
        <v>1</v>
      </c>
      <c r="E18" s="167">
        <v>100.16605735</v>
      </c>
      <c r="F18" s="170">
        <f>F17+D18</f>
        <v>13</v>
      </c>
      <c r="G18" s="172">
        <f t="shared" si="2"/>
        <v>4.8738999999999996E-3</v>
      </c>
      <c r="H18" s="172">
        <f t="shared" si="3"/>
        <v>5.3738999999999992E-3</v>
      </c>
      <c r="I18" s="173">
        <f t="shared" ref="I18:I33" si="5">I17+D18</f>
        <v>6</v>
      </c>
      <c r="J18" s="174">
        <f t="shared" si="4"/>
        <v>8834</v>
      </c>
      <c r="K18" s="168"/>
    </row>
    <row r="19" spans="1:11" x14ac:dyDescent="0.3">
      <c r="A19" s="164">
        <v>44021</v>
      </c>
      <c r="B19" s="164">
        <v>44022</v>
      </c>
      <c r="C19" s="165">
        <v>0.49306</v>
      </c>
      <c r="D19" s="166">
        <f t="shared" si="0"/>
        <v>1</v>
      </c>
      <c r="E19" s="167">
        <v>100.16741231</v>
      </c>
      <c r="F19" s="170">
        <f t="shared" si="1"/>
        <v>14</v>
      </c>
      <c r="G19" s="172">
        <f t="shared" si="2"/>
        <v>4.8827000000000002E-3</v>
      </c>
      <c r="H19" s="172">
        <f t="shared" si="3"/>
        <v>5.3827000000000007E-3</v>
      </c>
      <c r="I19" s="173">
        <f>I18+D19</f>
        <v>7</v>
      </c>
      <c r="J19" s="174">
        <f t="shared" si="4"/>
        <v>10323</v>
      </c>
      <c r="K19" s="168"/>
    </row>
    <row r="20" spans="1:11" x14ac:dyDescent="0.3">
      <c r="A20" s="164">
        <v>44022</v>
      </c>
      <c r="B20" s="164">
        <v>44025</v>
      </c>
      <c r="C20" s="165">
        <v>0.49295</v>
      </c>
      <c r="D20" s="166">
        <f t="shared" si="0"/>
        <v>3</v>
      </c>
      <c r="E20" s="167">
        <v>100.16876542</v>
      </c>
      <c r="F20" s="170">
        <f t="shared" si="1"/>
        <v>17</v>
      </c>
      <c r="G20" s="172">
        <f t="shared" si="2"/>
        <v>4.8918E-3</v>
      </c>
      <c r="H20" s="172">
        <f t="shared" si="3"/>
        <v>5.3918000000000004E-3</v>
      </c>
      <c r="I20" s="173">
        <f t="shared" si="5"/>
        <v>10</v>
      </c>
      <c r="J20" s="174">
        <f t="shared" si="4"/>
        <v>14772</v>
      </c>
      <c r="K20" s="168"/>
    </row>
    <row r="21" spans="1:11" x14ac:dyDescent="0.3">
      <c r="A21" s="164">
        <v>44025</v>
      </c>
      <c r="B21" s="164">
        <v>44026</v>
      </c>
      <c r="C21" s="165">
        <v>0.49149999999999999</v>
      </c>
      <c r="D21" s="166">
        <f t="shared" si="0"/>
        <v>1</v>
      </c>
      <c r="E21" s="167">
        <v>100.1728239</v>
      </c>
      <c r="F21" s="170">
        <f t="shared" si="1"/>
        <v>18</v>
      </c>
      <c r="G21" s="172">
        <f t="shared" si="2"/>
        <v>4.9036000000000001E-3</v>
      </c>
      <c r="H21" s="172">
        <f t="shared" si="3"/>
        <v>5.4035999999999997E-3</v>
      </c>
      <c r="I21" s="173">
        <f t="shared" si="5"/>
        <v>11</v>
      </c>
      <c r="J21" s="174">
        <f t="shared" si="4"/>
        <v>16285</v>
      </c>
      <c r="K21" s="168"/>
    </row>
    <row r="22" spans="1:11" x14ac:dyDescent="0.3">
      <c r="A22" s="164">
        <v>44026</v>
      </c>
      <c r="B22" s="164">
        <v>44027</v>
      </c>
      <c r="C22" s="165">
        <v>0.49020000000000002</v>
      </c>
      <c r="D22" s="166">
        <f t="shared" si="0"/>
        <v>1</v>
      </c>
      <c r="E22" s="167">
        <v>100.17417281</v>
      </c>
      <c r="F22" s="170">
        <f t="shared" si="1"/>
        <v>19</v>
      </c>
      <c r="G22" s="172">
        <f t="shared" si="2"/>
        <v>4.9053999999999999E-3</v>
      </c>
      <c r="H22" s="172">
        <f t="shared" si="3"/>
        <v>5.4053999999999994E-3</v>
      </c>
      <c r="I22" s="173">
        <f t="shared" si="5"/>
        <v>12</v>
      </c>
      <c r="J22" s="174">
        <f t="shared" si="4"/>
        <v>17771</v>
      </c>
      <c r="K22" s="168"/>
    </row>
    <row r="23" spans="1:11" x14ac:dyDescent="0.3">
      <c r="A23" s="164">
        <v>44027</v>
      </c>
      <c r="B23" s="164">
        <v>44028</v>
      </c>
      <c r="C23" s="165">
        <v>0.49365999999999999</v>
      </c>
      <c r="D23" s="166">
        <f t="shared" si="0"/>
        <v>1</v>
      </c>
      <c r="E23" s="167">
        <v>100.17551816</v>
      </c>
      <c r="F23" s="170">
        <f t="shared" si="1"/>
        <v>20</v>
      </c>
      <c r="G23" s="172">
        <f t="shared" si="2"/>
        <v>4.9078999999999998E-3</v>
      </c>
      <c r="H23" s="172">
        <f t="shared" si="3"/>
        <v>5.4079000000000002E-3</v>
      </c>
      <c r="I23" s="173">
        <f t="shared" si="5"/>
        <v>13</v>
      </c>
      <c r="J23" s="174">
        <f t="shared" si="4"/>
        <v>19261</v>
      </c>
    </row>
    <row r="24" spans="1:11" x14ac:dyDescent="0.3">
      <c r="A24" s="164">
        <v>44028</v>
      </c>
      <c r="B24" s="164">
        <v>44029</v>
      </c>
      <c r="C24" s="165">
        <v>0.49119000000000002</v>
      </c>
      <c r="D24" s="166">
        <f t="shared" si="0"/>
        <v>1</v>
      </c>
      <c r="E24" s="167">
        <v>100.17687303</v>
      </c>
      <c r="F24" s="170">
        <f t="shared" si="1"/>
        <v>21</v>
      </c>
      <c r="G24" s="172">
        <f t="shared" si="2"/>
        <v>4.9096000000000001E-3</v>
      </c>
      <c r="H24" s="172">
        <f t="shared" si="3"/>
        <v>5.4096000000000005E-3</v>
      </c>
      <c r="I24" s="173">
        <f t="shared" si="5"/>
        <v>14</v>
      </c>
      <c r="J24" s="174">
        <f t="shared" si="4"/>
        <v>20749</v>
      </c>
    </row>
    <row r="25" spans="1:11" x14ac:dyDescent="0.3">
      <c r="A25" s="164">
        <v>44029</v>
      </c>
      <c r="B25" s="164">
        <v>44032</v>
      </c>
      <c r="C25" s="165">
        <v>0.49242999999999998</v>
      </c>
      <c r="D25" s="166">
        <f t="shared" si="0"/>
        <v>3</v>
      </c>
      <c r="E25" s="167">
        <v>100.17822113</v>
      </c>
      <c r="F25" s="170">
        <f t="shared" si="1"/>
        <v>24</v>
      </c>
      <c r="G25" s="172">
        <f t="shared" si="2"/>
        <v>4.9132999999999998E-3</v>
      </c>
      <c r="H25" s="172">
        <f t="shared" si="3"/>
        <v>5.4132999999999994E-3</v>
      </c>
      <c r="I25" s="173">
        <f t="shared" si="5"/>
        <v>17</v>
      </c>
      <c r="J25" s="174">
        <f t="shared" si="4"/>
        <v>25213</v>
      </c>
    </row>
    <row r="26" spans="1:11" x14ac:dyDescent="0.3">
      <c r="A26" s="164">
        <v>44032</v>
      </c>
      <c r="B26" s="164">
        <v>44033</v>
      </c>
      <c r="C26" s="165">
        <v>0.49258999999999997</v>
      </c>
      <c r="D26" s="166">
        <f t="shared" si="0"/>
        <v>1</v>
      </c>
      <c r="E26" s="167">
        <v>100.18227571</v>
      </c>
      <c r="F26" s="170">
        <f t="shared" si="1"/>
        <v>25</v>
      </c>
      <c r="G26" s="172">
        <f t="shared" si="2"/>
        <v>4.9135000000000003E-3</v>
      </c>
      <c r="H26" s="172">
        <f t="shared" si="3"/>
        <v>5.4134999999999999E-3</v>
      </c>
      <c r="I26" s="173">
        <f t="shared" si="5"/>
        <v>18</v>
      </c>
      <c r="J26" s="174">
        <f t="shared" si="4"/>
        <v>26697</v>
      </c>
    </row>
    <row r="27" spans="1:11" x14ac:dyDescent="0.3">
      <c r="A27" s="164">
        <v>44033</v>
      </c>
      <c r="B27" s="164">
        <v>44034</v>
      </c>
      <c r="C27" s="165">
        <v>0.49170000000000003</v>
      </c>
      <c r="D27" s="166">
        <f t="shared" si="0"/>
        <v>1</v>
      </c>
      <c r="E27" s="167">
        <v>100.18362774000001</v>
      </c>
      <c r="F27" s="170">
        <f t="shared" si="1"/>
        <v>26</v>
      </c>
      <c r="G27" s="172">
        <f t="shared" si="2"/>
        <v>4.9129000000000004E-3</v>
      </c>
      <c r="H27" s="172">
        <f t="shared" si="3"/>
        <v>5.4129E-3</v>
      </c>
      <c r="I27" s="173">
        <f t="shared" si="5"/>
        <v>19</v>
      </c>
      <c r="J27" s="174">
        <f t="shared" si="4"/>
        <v>28177</v>
      </c>
    </row>
    <row r="28" spans="1:11" x14ac:dyDescent="0.3">
      <c r="A28" s="164">
        <v>44034</v>
      </c>
      <c r="B28" s="169">
        <v>44035</v>
      </c>
      <c r="C28" s="165">
        <v>0.49225000000000002</v>
      </c>
      <c r="D28" s="166">
        <f t="shared" si="0"/>
        <v>1</v>
      </c>
      <c r="E28" s="167">
        <v>100.18497733</v>
      </c>
      <c r="F28" s="170">
        <f t="shared" si="1"/>
        <v>27</v>
      </c>
      <c r="G28" s="172">
        <f t="shared" si="2"/>
        <v>4.9141999999999996E-3</v>
      </c>
      <c r="H28" s="172">
        <f t="shared" si="3"/>
        <v>5.4141999999999992E-3</v>
      </c>
      <c r="I28" s="173">
        <f t="shared" si="5"/>
        <v>20</v>
      </c>
      <c r="J28" s="174">
        <f t="shared" si="4"/>
        <v>29667</v>
      </c>
    </row>
    <row r="29" spans="1:11" x14ac:dyDescent="0.3">
      <c r="A29" s="164">
        <v>44035</v>
      </c>
      <c r="B29" s="164">
        <v>44036</v>
      </c>
      <c r="C29" s="165">
        <v>0.49278</v>
      </c>
      <c r="D29" s="166">
        <f t="shared" si="0"/>
        <v>1</v>
      </c>
      <c r="E29" s="167">
        <v>100.18632846</v>
      </c>
      <c r="F29" s="180"/>
      <c r="G29" s="172">
        <f t="shared" si="2"/>
        <v>4.9141000000000002E-3</v>
      </c>
      <c r="H29" s="172">
        <f t="shared" si="3"/>
        <v>5.4140999999999998E-3</v>
      </c>
      <c r="I29" s="173">
        <f t="shared" si="5"/>
        <v>21</v>
      </c>
      <c r="J29" s="174">
        <f t="shared" si="4"/>
        <v>31150</v>
      </c>
    </row>
    <row r="30" spans="1:11" x14ac:dyDescent="0.3">
      <c r="A30" s="164">
        <v>44036</v>
      </c>
      <c r="B30" s="164">
        <v>44041</v>
      </c>
      <c r="C30" s="165">
        <v>0.49002000000000001</v>
      </c>
      <c r="D30" s="166">
        <f t="shared" si="0"/>
        <v>5</v>
      </c>
      <c r="E30" s="167">
        <v>100.18768106</v>
      </c>
      <c r="F30" s="180"/>
      <c r="G30" s="172">
        <f t="shared" si="2"/>
        <v>4.9156E-3</v>
      </c>
      <c r="H30" s="172">
        <f t="shared" si="3"/>
        <v>5.4155999999999996E-3</v>
      </c>
      <c r="I30" s="173">
        <f t="shared" si="5"/>
        <v>26</v>
      </c>
      <c r="J30" s="174">
        <f t="shared" si="4"/>
        <v>38577</v>
      </c>
    </row>
    <row r="31" spans="1:11" x14ac:dyDescent="0.3">
      <c r="A31" s="164">
        <v>44041</v>
      </c>
      <c r="B31" s="164">
        <v>44042</v>
      </c>
      <c r="C31" s="165">
        <v>0.48936000000000002</v>
      </c>
      <c r="D31" s="166">
        <f t="shared" si="0"/>
        <v>1</v>
      </c>
      <c r="E31" s="167">
        <v>100.19440625999999</v>
      </c>
      <c r="F31" s="180"/>
      <c r="G31" s="172">
        <f t="shared" si="2"/>
        <v>4.9160000000000002E-3</v>
      </c>
      <c r="H31" s="172">
        <f t="shared" si="3"/>
        <v>5.4160000000000007E-3</v>
      </c>
      <c r="I31" s="173">
        <f t="shared" si="5"/>
        <v>27</v>
      </c>
      <c r="J31" s="174">
        <f t="shared" si="4"/>
        <v>40064</v>
      </c>
    </row>
    <row r="32" spans="1:11" x14ac:dyDescent="0.3">
      <c r="A32" s="164">
        <v>44042</v>
      </c>
      <c r="B32" s="164">
        <v>44043</v>
      </c>
      <c r="C32" s="165">
        <v>0.49123</v>
      </c>
      <c r="D32" s="166">
        <f t="shared" si="0"/>
        <v>1</v>
      </c>
      <c r="E32" s="167">
        <v>100.19574958</v>
      </c>
      <c r="F32" s="180"/>
      <c r="G32" s="172">
        <f t="shared" si="2"/>
        <v>4.9160999999999996E-3</v>
      </c>
      <c r="H32" s="172">
        <f t="shared" si="3"/>
        <v>5.4161000000000001E-3</v>
      </c>
      <c r="I32" s="173">
        <f t="shared" si="5"/>
        <v>28</v>
      </c>
      <c r="J32" s="174">
        <f t="shared" si="4"/>
        <v>41548</v>
      </c>
    </row>
    <row r="33" spans="1:10" x14ac:dyDescent="0.3">
      <c r="A33" s="164">
        <v>44043</v>
      </c>
      <c r="B33" s="171">
        <v>44046</v>
      </c>
      <c r="C33" s="165">
        <v>0.48781999999999998</v>
      </c>
      <c r="D33" s="166">
        <f t="shared" si="0"/>
        <v>3</v>
      </c>
      <c r="E33" s="167">
        <v>100.19709804999999</v>
      </c>
      <c r="F33" s="180"/>
      <c r="G33" s="172">
        <f>ROUND(((E29/$E$11)-1)*(365/F28),7)</f>
        <v>4.9163999999999996E-3</v>
      </c>
      <c r="H33" s="172">
        <f>G33+0.05%</f>
        <v>5.4164E-3</v>
      </c>
      <c r="I33" s="173">
        <f t="shared" si="5"/>
        <v>31</v>
      </c>
      <c r="J33" s="174">
        <f t="shared" si="4"/>
        <v>46002</v>
      </c>
    </row>
    <row r="34" spans="1:10" ht="15" customHeight="1" x14ac:dyDescent="0.3">
      <c r="A34" s="175"/>
      <c r="H34" s="177"/>
    </row>
    <row r="35" spans="1:10" ht="23.25" x14ac:dyDescent="0.4">
      <c r="A35" s="178" t="s">
        <v>164</v>
      </c>
      <c r="B35" s="1" t="s">
        <v>165</v>
      </c>
    </row>
    <row r="36" spans="1:10" ht="23.25" x14ac:dyDescent="0.4">
      <c r="A36" s="175"/>
      <c r="B36" s="1" t="s">
        <v>166</v>
      </c>
    </row>
    <row r="37" spans="1:10" x14ac:dyDescent="0.3">
      <c r="A37" s="175"/>
    </row>
    <row r="38" spans="1:10" x14ac:dyDescent="0.3">
      <c r="A38" s="175"/>
    </row>
    <row r="39" spans="1:10" x14ac:dyDescent="0.3">
      <c r="A39" s="175"/>
    </row>
    <row r="40" spans="1:10" x14ac:dyDescent="0.3">
      <c r="A40" s="175"/>
    </row>
    <row r="41" spans="1:10" x14ac:dyDescent="0.3">
      <c r="A41" s="175"/>
    </row>
    <row r="42" spans="1:10" x14ac:dyDescent="0.3">
      <c r="A42" s="175"/>
    </row>
    <row r="43" spans="1:10" x14ac:dyDescent="0.3">
      <c r="A43" s="175"/>
    </row>
  </sheetData>
  <mergeCells count="6">
    <mergeCell ref="F29:F33"/>
    <mergeCell ref="A1:J1"/>
    <mergeCell ref="A3:J3"/>
    <mergeCell ref="A4:J4"/>
    <mergeCell ref="F6:F10"/>
    <mergeCell ref="G6:J15"/>
  </mergeCells>
  <printOptions horizontalCentered="1"/>
  <pageMargins left="0.7" right="0.7" top="0.75" bottom="0.75" header="0.3" footer="0.3"/>
  <pageSetup paperSize="9" scale="75" orientation="landscape" horizontalDpi="300" verticalDpi="300" r:id="rId1"/>
  <headerFooter>
    <oddHeader>&amp;L&amp;G&amp;C&amp;"Browallia New,Bold"&amp;24&amp;KFF0000For Demonstration Purposes Only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N190"/>
  <sheetViews>
    <sheetView zoomScale="115" zoomScaleNormal="115" workbookViewId="0">
      <pane ySplit="1" topLeftCell="A2" activePane="bottomLeft" state="frozen"/>
      <selection pane="bottomLeft" sqref="A1:B1"/>
    </sheetView>
  </sheetViews>
  <sheetFormatPr defaultRowHeight="18.75" x14ac:dyDescent="0.3"/>
  <cols>
    <col min="1" max="1" width="34.25" style="28" bestFit="1" customWidth="1"/>
    <col min="2" max="2" width="27.625" style="29" customWidth="1"/>
    <col min="3" max="3" width="3.625" style="28" customWidth="1"/>
    <col min="4" max="4" width="7.625" style="31" customWidth="1"/>
    <col min="5" max="9" width="11.625" style="32" customWidth="1"/>
    <col min="10" max="10" width="3.625" style="30" customWidth="1"/>
    <col min="11" max="11" width="15.625" style="29" customWidth="1"/>
    <col min="12" max="12" width="15.625" style="77" customWidth="1"/>
    <col min="13" max="13" width="3.625" style="30" customWidth="1"/>
    <col min="14" max="14" width="8.625" style="33" customWidth="1"/>
    <col min="15" max="15" width="11.625" style="33" customWidth="1"/>
    <col min="16" max="20" width="11.625" style="30" customWidth="1"/>
    <col min="21" max="21" width="12.625" style="33" customWidth="1"/>
    <col min="22" max="22" width="13.125" style="149" customWidth="1"/>
    <col min="23" max="25" width="13.125" style="30" customWidth="1"/>
    <col min="26" max="26" width="12.625" style="30" customWidth="1"/>
    <col min="27" max="29" width="13.125" style="30" customWidth="1"/>
    <col min="30" max="30" width="3.625" style="30" customWidth="1"/>
    <col min="31" max="31" width="10.625" style="2" customWidth="1"/>
    <col min="32" max="32" width="10.625" style="38" customWidth="1"/>
    <col min="33" max="33" width="10.625" style="39" customWidth="1"/>
    <col min="34" max="34" width="8.625" style="39" customWidth="1"/>
    <col min="35" max="35" width="15.625" style="40" customWidth="1"/>
    <col min="36" max="36" width="10.625" style="2" customWidth="1"/>
    <col min="37" max="37" width="10.625" style="38" customWidth="1"/>
    <col min="38" max="38" width="10.625" style="39" customWidth="1"/>
    <col min="39" max="39" width="8.625" style="39" customWidth="1"/>
    <col min="40" max="40" width="15.625" style="40" customWidth="1"/>
    <col min="41" max="16384" width="9" style="30"/>
  </cols>
  <sheetData>
    <row r="1" spans="1:40" ht="21" customHeight="1" thickBot="1" x14ac:dyDescent="0.35">
      <c r="A1" s="184" t="s">
        <v>1</v>
      </c>
      <c r="B1" s="185"/>
      <c r="D1" s="184" t="s">
        <v>143</v>
      </c>
      <c r="E1" s="186"/>
      <c r="F1" s="186"/>
      <c r="G1" s="186"/>
      <c r="H1" s="186"/>
      <c r="I1" s="185"/>
      <c r="J1" s="39"/>
      <c r="K1" s="77"/>
      <c r="N1" s="193" t="s">
        <v>148</v>
      </c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5"/>
      <c r="AE1" s="187" t="s">
        <v>45</v>
      </c>
      <c r="AF1" s="188"/>
      <c r="AG1" s="188"/>
      <c r="AH1" s="188"/>
      <c r="AI1" s="189"/>
      <c r="AJ1" s="190" t="s">
        <v>46</v>
      </c>
      <c r="AK1" s="191"/>
      <c r="AL1" s="191"/>
      <c r="AM1" s="191"/>
      <c r="AN1" s="192"/>
    </row>
    <row r="2" spans="1:40" ht="21.75" x14ac:dyDescent="0.3">
      <c r="A2" s="49" t="s">
        <v>2</v>
      </c>
      <c r="B2" s="50" t="s">
        <v>168</v>
      </c>
      <c r="D2" s="64">
        <v>0</v>
      </c>
      <c r="E2" s="65" t="s">
        <v>135</v>
      </c>
      <c r="F2" s="65" t="s">
        <v>136</v>
      </c>
      <c r="G2" s="65" t="s">
        <v>135</v>
      </c>
      <c r="H2" s="65" t="s">
        <v>136</v>
      </c>
      <c r="I2" s="66" t="s">
        <v>137</v>
      </c>
      <c r="K2" s="47" t="s">
        <v>81</v>
      </c>
      <c r="L2" s="48">
        <f>L3+L4</f>
        <v>1.00107279</v>
      </c>
      <c r="N2" s="119">
        <v>0</v>
      </c>
      <c r="O2" s="120" t="s">
        <v>135</v>
      </c>
      <c r="P2" s="120" t="s">
        <v>136</v>
      </c>
      <c r="Q2" s="120" t="s">
        <v>137</v>
      </c>
      <c r="R2" s="141" t="s">
        <v>127</v>
      </c>
      <c r="S2" s="141" t="s">
        <v>128</v>
      </c>
      <c r="T2" s="141" t="s">
        <v>129</v>
      </c>
      <c r="U2" s="120" t="s">
        <v>126</v>
      </c>
      <c r="V2" s="147" t="s">
        <v>132</v>
      </c>
      <c r="W2" s="121" t="s">
        <v>130</v>
      </c>
      <c r="X2" s="121" t="s">
        <v>131</v>
      </c>
      <c r="Y2" s="121" t="s">
        <v>134</v>
      </c>
      <c r="Z2" s="120" t="s">
        <v>149</v>
      </c>
      <c r="AA2" s="120" t="s">
        <v>152</v>
      </c>
      <c r="AB2" s="121" t="s">
        <v>70</v>
      </c>
      <c r="AC2" s="122" t="s">
        <v>133</v>
      </c>
      <c r="AE2" s="85" t="s">
        <v>3</v>
      </c>
      <c r="AF2" s="67" t="s">
        <v>44</v>
      </c>
      <c r="AG2" s="86" t="s">
        <v>144</v>
      </c>
      <c r="AH2" s="86" t="s">
        <v>145</v>
      </c>
      <c r="AI2" s="87" t="s">
        <v>4</v>
      </c>
      <c r="AJ2" s="123" t="s">
        <v>3</v>
      </c>
      <c r="AK2" s="120" t="s">
        <v>44</v>
      </c>
      <c r="AL2" s="124" t="s">
        <v>144</v>
      </c>
      <c r="AM2" s="124" t="s">
        <v>145</v>
      </c>
      <c r="AN2" s="122" t="s">
        <v>4</v>
      </c>
    </row>
    <row r="3" spans="1:40" x14ac:dyDescent="0.3">
      <c r="A3" s="51" t="s">
        <v>52</v>
      </c>
      <c r="B3" s="46">
        <v>1000</v>
      </c>
      <c r="D3" s="42">
        <f>IF(D2&lt;$B$15+1,D2+1,"")</f>
        <v>1</v>
      </c>
      <c r="E3" s="27">
        <f>$B$12</f>
        <v>43878</v>
      </c>
      <c r="F3" s="27">
        <f t="shared" ref="F3:F22" si="0">IF(AND($B$15=0,D3&lt;&gt;""),$B$13,IF(E4="","",E4))</f>
        <v>43969</v>
      </c>
      <c r="G3" s="74">
        <f>IF(F3="","",E3)</f>
        <v>43878</v>
      </c>
      <c r="H3" s="74">
        <f>F3</f>
        <v>43969</v>
      </c>
      <c r="I3" s="41">
        <f>IFERROR(F3-E3,"")</f>
        <v>91</v>
      </c>
      <c r="K3" s="78" t="s">
        <v>82</v>
      </c>
      <c r="L3" s="79">
        <f>ROUND(SUM($AC:$AC)/$B$27-$L$4,8)</f>
        <v>1.00107279</v>
      </c>
      <c r="N3" s="106">
        <f>IF(P3&lt;&gt;"",N2+1,"")</f>
        <v>1</v>
      </c>
      <c r="O3" s="103">
        <f>B31</f>
        <v>43878</v>
      </c>
      <c r="P3" s="103">
        <f>$B$32</f>
        <v>43969</v>
      </c>
      <c r="Q3" s="107">
        <f>IF(P3="","",P3-O3)</f>
        <v>91</v>
      </c>
      <c r="R3" s="142">
        <f>IF(P3="","",WORKDAY($O3,-$B$8,Holiday!$A$2:$A$100000))</f>
        <v>43868</v>
      </c>
      <c r="S3" s="142">
        <f>IF(P3="","",WORKDAY($P3,-$B$8,Holiday!$A$2:$A$100000))</f>
        <v>43962</v>
      </c>
      <c r="T3" s="143">
        <f>IF(P3="","",S3-R3)</f>
        <v>94</v>
      </c>
      <c r="U3" s="103">
        <f t="shared" ref="U3:U22" si="1">IF(P3=$B$13,$B$13,$P3)</f>
        <v>43969</v>
      </c>
      <c r="V3" s="146">
        <f>IF(P3="","",IF(N3=1,$B$46,($B$34%+$B$10/10000)))</f>
        <v>1.0956299999999999E-2</v>
      </c>
      <c r="W3" s="133">
        <f>IF(Q3="","",IF($B$19="Yes",0,$B$27*$V3*$Q3/365))</f>
        <v>2731.5706849315065</v>
      </c>
      <c r="X3" s="133">
        <f t="shared" ref="X3:X22" si="2">IF(P3="","",IF($U3=$B$13,$B$27,0))</f>
        <v>0</v>
      </c>
      <c r="Y3" s="134">
        <f>IF(P3="","",W3+X3)</f>
        <v>2731.5706849315065</v>
      </c>
      <c r="Z3" s="107">
        <f>IF(P3="","",IF(N3=1,$B$30))</f>
        <v>91</v>
      </c>
      <c r="AA3" s="111">
        <f>IF(P3="","",$B$34/100)</f>
        <v>9.9459000000000006E-3</v>
      </c>
      <c r="AB3" s="112">
        <f t="shared" ref="AB3:AB22" si="3">IF(P3="","",((1+($AA3+$B$28/10000))^($Z3/365))^-1)</f>
        <v>0.9974125412284881</v>
      </c>
      <c r="AC3" s="113">
        <f>IF(P3&lt;&gt;"",AB3*Y3,"")</f>
        <v>2724.5028584027759</v>
      </c>
      <c r="AE3" s="88">
        <v>1</v>
      </c>
      <c r="AF3" s="26">
        <f>WORKDAY($B$31,-$B$8,Holiday!$A$2:$A$100000)</f>
        <v>43868</v>
      </c>
      <c r="AG3" s="89">
        <f>_xlfn.IFNA(VLOOKUP($AF3,'THOR i, Index'!$A:$D,4,0),"")</f>
        <v>0.99048999999999998</v>
      </c>
      <c r="AH3" s="90" t="str">
        <f>IFERROR(AF4-AF3,"")</f>
        <v/>
      </c>
      <c r="AI3" s="91" t="str">
        <f>IFERROR(1+$AG3%*$AH3/365,"")</f>
        <v/>
      </c>
      <c r="AJ3" s="102">
        <v>1</v>
      </c>
      <c r="AK3" s="103">
        <f>WORKDAY($B$31,-$B$8,Holiday!$A$2:$A$100000)</f>
        <v>43868</v>
      </c>
      <c r="AL3" s="125">
        <f>IF(AJ3="","",IF($AK3&gt;=$B$33,$B$34,VLOOKUP($AK3,'THOR i, Index'!$A:$D,4,0)))</f>
        <v>0.99048999999999998</v>
      </c>
      <c r="AM3" s="126">
        <f>IFERROR(AK4-AK3,"")</f>
        <v>4</v>
      </c>
      <c r="AN3" s="127">
        <f>IFERROR(1+$AL3%*$AM3/365,"")</f>
        <v>1.0001085468493152</v>
      </c>
    </row>
    <row r="4" spans="1:40" x14ac:dyDescent="0.3">
      <c r="A4" s="51" t="s">
        <v>53</v>
      </c>
      <c r="B4" s="46" t="s">
        <v>54</v>
      </c>
      <c r="D4" s="42">
        <f t="shared" ref="D4" si="4">IF(D3&lt;$B$15+1,D3+1,"")</f>
        <v>2</v>
      </c>
      <c r="E4" s="27">
        <f>IF(D4=$B$15+1,$B$13,_xlfn.IFNA(IF(D4="","",IF(VLOOKUP(DATE(YEAR(E3),MONTH(E3)+12/$B$14,DAY($E$3)),'Business Day'!$B:$B,1,0),DATE(YEAR(E3),MONTH(E3)+12/$B$14,DAY($E$3)))),WORKDAY(DATE(YEAR(E3),MONTH(E3)+12/$B$14,DAY($E$3)),1,Holiday!$A$2:$A$10000)))</f>
        <v>43969</v>
      </c>
      <c r="F4" s="27">
        <f t="shared" si="0"/>
        <v>44060</v>
      </c>
      <c r="G4" s="74">
        <f t="shared" ref="G4:G22" si="5">IF(F4="","",E4)</f>
        <v>43969</v>
      </c>
      <c r="H4" s="74">
        <f t="shared" ref="H4:H22" si="6">F4</f>
        <v>44060</v>
      </c>
      <c r="I4" s="46">
        <f t="shared" ref="I4:I22" si="7">IFERROR(F4-E4,"")</f>
        <v>91</v>
      </c>
      <c r="K4" s="139" t="s">
        <v>83</v>
      </c>
      <c r="L4" s="131">
        <f>IF($B$19="Yes",-ROUND(($B$46*(($B$29+$B$30)/365))-($B$40*($B$29/365)),8),ROUND($B$40*$B$29/365,8))</f>
        <v>0</v>
      </c>
      <c r="N4" s="102">
        <f t="shared" ref="N4:N22" si="8">IF(P4&lt;&gt;"",N3+1,"")</f>
        <v>2</v>
      </c>
      <c r="O4" s="103">
        <f t="shared" ref="O4:O22" si="9">IF(P4&lt;&gt;"",VLOOKUP(O3,$E$3:$I$22,2,1),"")</f>
        <v>43969</v>
      </c>
      <c r="P4" s="103">
        <f t="shared" ref="P4:P22" si="10">IF(VLOOKUP(P3,$E$2:$F$22,2,1)=$P$3,"",VLOOKUP(P3,$E$2:$F$22,2,1))</f>
        <v>44060</v>
      </c>
      <c r="Q4" s="107">
        <f>IF(P4="","",P4-O4)</f>
        <v>91</v>
      </c>
      <c r="R4" s="142">
        <f>IF(P4="","",WORKDAY($O4,-$B$8,Holiday!$A$2:$A$100000))</f>
        <v>43962</v>
      </c>
      <c r="S4" s="142">
        <f>IF(P4="","",WORKDAY($P4,-$B$8,Holiday!$A$2:$A$100000))</f>
        <v>44050</v>
      </c>
      <c r="T4" s="143">
        <f>IF(P4="","",S4-R4)</f>
        <v>88</v>
      </c>
      <c r="U4" s="103">
        <f t="shared" si="1"/>
        <v>44060</v>
      </c>
      <c r="V4" s="146">
        <f t="shared" ref="V4:V22" si="11">IF(P4="","",IF(N4=1,$B$46,($B$34%+$B$10/10000)))</f>
        <v>1.0945900000000001E-2</v>
      </c>
      <c r="W4" s="133">
        <f>IF(Q4="","",$B$27*$V4*$Q4/365)</f>
        <v>2728.9778082191783</v>
      </c>
      <c r="X4" s="109">
        <f t="shared" si="2"/>
        <v>0</v>
      </c>
      <c r="Y4" s="110">
        <f t="shared" ref="Y4:Y22" si="12">IF(P4="","",W4+X4)</f>
        <v>2728.9778082191783</v>
      </c>
      <c r="Z4" s="107">
        <f>IF(P4="","",IF(N4=1,$B$30,Z3+Q4))</f>
        <v>182</v>
      </c>
      <c r="AA4" s="111">
        <f t="shared" ref="AA4:AA22" si="13">IF(P4="","",$B$34/100)</f>
        <v>9.9459000000000006E-3</v>
      </c>
      <c r="AB4" s="112">
        <f t="shared" si="3"/>
        <v>0.99483177739987017</v>
      </c>
      <c r="AC4" s="113">
        <f t="shared" ref="AC4:AC22" si="14">IF(P4&lt;&gt;"",AB4*Y4,"")</f>
        <v>2714.8738434354873</v>
      </c>
      <c r="AE4" s="88" t="str">
        <f t="shared" ref="AE4:AE35" si="15">IF(AE3&gt;$B$35,"",AE3+1)</f>
        <v/>
      </c>
      <c r="AF4" s="26" t="str">
        <f>IF(AE4="","",WORKDAY(AF3,1,Holiday!$A$2:$A$100000))</f>
        <v/>
      </c>
      <c r="AG4" s="89" t="str">
        <f>_xlfn.IFNA(VLOOKUP($AF4,'THOR i, Index'!$A:$D,4,0),"")</f>
        <v/>
      </c>
      <c r="AH4" s="90" t="str">
        <f t="shared" ref="AH4:AH67" si="16">IFERROR(AF5-AF4,"")</f>
        <v/>
      </c>
      <c r="AI4" s="91" t="str">
        <f>IFERROR(1+$AG4%*$AH4/365,"")</f>
        <v/>
      </c>
      <c r="AJ4" s="102">
        <f t="shared" ref="AJ4:AJ35" si="17">IF(AJ3&gt;$B$41,"",AJ3+1)</f>
        <v>2</v>
      </c>
      <c r="AK4" s="103">
        <f>IF(AJ4="","",WORKDAY(AK3,1,Holiday!$A$2:$A$100000))</f>
        <v>43872</v>
      </c>
      <c r="AL4" s="125">
        <f>IF(AJ4="","",IF($AK4&gt;=$B$33,$B$34,VLOOKUP($AK4,'THOR i, Index'!$A:$D,4,0)))</f>
        <v>0.99160000000000004</v>
      </c>
      <c r="AM4" s="126">
        <f t="shared" ref="AM4:AM67" si="18">IFERROR(AK5-AK4,"")</f>
        <v>1</v>
      </c>
      <c r="AN4" s="127">
        <f t="shared" ref="AN4:AN67" si="19">IFERROR(1+$AL4%*$AM4/365,"")</f>
        <v>1.0000271671232877</v>
      </c>
    </row>
    <row r="5" spans="1:40" x14ac:dyDescent="0.3">
      <c r="A5" s="51" t="s">
        <v>35</v>
      </c>
      <c r="B5" s="52" t="s">
        <v>55</v>
      </c>
      <c r="D5" s="42">
        <f t="shared" ref="D5:D22" si="20">IF(D4&lt;$B$15+1,D4+1,"")</f>
        <v>3</v>
      </c>
      <c r="E5" s="27">
        <f>IF(D5=$B$15+1,$B$13,_xlfn.IFNA(IF(D5="","",IF(VLOOKUP(DATE(YEAR(E4),MONTH(E4)+12/$B$14,DAY($E$3)),'Business Day'!$B:$B,1,0),DATE(YEAR(E4),MONTH(E4)+12/$B$14,DAY($E$3)))),WORKDAY(DATE(YEAR(E4),MONTH(E4)+12/$B$14,DAY($E$3)),1,Holiday!$A$2:$A$10000)))</f>
        <v>44060</v>
      </c>
      <c r="F5" s="27">
        <f t="shared" si="0"/>
        <v>44152</v>
      </c>
      <c r="G5" s="74">
        <f t="shared" si="5"/>
        <v>44060</v>
      </c>
      <c r="H5" s="74">
        <f t="shared" si="6"/>
        <v>44152</v>
      </c>
      <c r="I5" s="46">
        <f t="shared" si="7"/>
        <v>92</v>
      </c>
      <c r="K5" s="78" t="s">
        <v>84</v>
      </c>
      <c r="L5" s="80">
        <f>L2*B27</f>
        <v>1001072.79</v>
      </c>
      <c r="N5" s="102">
        <f t="shared" si="8"/>
        <v>3</v>
      </c>
      <c r="O5" s="103">
        <f t="shared" si="9"/>
        <v>44060</v>
      </c>
      <c r="P5" s="103">
        <f t="shared" si="10"/>
        <v>44152</v>
      </c>
      <c r="Q5" s="107">
        <f>IF(P5="","",P5-O5)</f>
        <v>92</v>
      </c>
      <c r="R5" s="142">
        <f>IF(P5="","",WORKDAY($O5,-$B$8,Holiday!$A$2:$A$100000))</f>
        <v>44050</v>
      </c>
      <c r="S5" s="142">
        <f>IF(P5="","",WORKDAY($P5,-$B$8,Holiday!$A$2:$A$100000))</f>
        <v>44145</v>
      </c>
      <c r="T5" s="143">
        <f>IF(P5="","",S5-R5)</f>
        <v>95</v>
      </c>
      <c r="U5" s="103">
        <f t="shared" si="1"/>
        <v>44152</v>
      </c>
      <c r="V5" s="146">
        <f t="shared" si="11"/>
        <v>1.0945900000000001E-2</v>
      </c>
      <c r="W5" s="133">
        <f>IF(Q5="","",$B$27*$V5*$Q5/365)</f>
        <v>2758.9665753424661</v>
      </c>
      <c r="X5" s="109">
        <f t="shared" si="2"/>
        <v>0</v>
      </c>
      <c r="Y5" s="110">
        <f t="shared" si="12"/>
        <v>2758.9665753424661</v>
      </c>
      <c r="Z5" s="107">
        <f t="shared" ref="Z5" si="21">IF(P5="","",IF(N5=1,$B$30,Z4+Q5))</f>
        <v>274</v>
      </c>
      <c r="AA5" s="111">
        <f t="shared" si="13"/>
        <v>9.9459000000000006E-3</v>
      </c>
      <c r="AB5" s="112">
        <f t="shared" si="3"/>
        <v>0.99222944155865622</v>
      </c>
      <c r="AC5" s="113">
        <f t="shared" si="14"/>
        <v>2737.5278643310535</v>
      </c>
      <c r="AE5" s="88" t="str">
        <f t="shared" si="15"/>
        <v/>
      </c>
      <c r="AF5" s="26" t="str">
        <f>IF(AE5="","",WORKDAY(AF4,1,Holiday!$A$2:$A$100000))</f>
        <v/>
      </c>
      <c r="AG5" s="89" t="str">
        <f>_xlfn.IFNA(VLOOKUP($AF5,'THOR i, Index'!$A:$D,4,0),"")</f>
        <v/>
      </c>
      <c r="AH5" s="90" t="str">
        <f t="shared" si="16"/>
        <v/>
      </c>
      <c r="AI5" s="91" t="str">
        <f t="shared" ref="AI5:AI67" si="22">IFERROR(1+$AG5%*$AH5/365,"")</f>
        <v/>
      </c>
      <c r="AJ5" s="102">
        <f t="shared" si="17"/>
        <v>3</v>
      </c>
      <c r="AK5" s="103">
        <f>IF(AJ5="","",WORKDAY(AK4,1,Holiday!$A$2:$A$100000))</f>
        <v>43873</v>
      </c>
      <c r="AL5" s="125">
        <f>IF(AJ5="","",IF($AK5&gt;=$B$33,$B$34,VLOOKUP($AK5,'THOR i, Index'!$A:$D,4,0)))</f>
        <v>0.99458999999999997</v>
      </c>
      <c r="AM5" s="126">
        <f t="shared" si="18"/>
        <v>1</v>
      </c>
      <c r="AN5" s="127">
        <f t="shared" si="19"/>
        <v>1.000027249041096</v>
      </c>
    </row>
    <row r="6" spans="1:40" x14ac:dyDescent="0.3">
      <c r="A6" s="51" t="s">
        <v>56</v>
      </c>
      <c r="B6" s="53" t="s">
        <v>57</v>
      </c>
      <c r="D6" s="42">
        <f t="shared" si="20"/>
        <v>4</v>
      </c>
      <c r="E6" s="27">
        <f>IF(D6=$B$15+1,$B$13,_xlfn.IFNA(IF(D6="","",IF(VLOOKUP(DATE(YEAR(E5),MONTH(E5)+12/$B$14,DAY($E$3)),'Business Day'!$B:$B,1,0),DATE(YEAR(E5),MONTH(E5)+12/$B$14,DAY($E$3)))),WORKDAY(DATE(YEAR(E5),MONTH(E5)+12/$B$14,DAY($E$3)),1,Holiday!$A$2:$A$10000)))</f>
        <v>44152</v>
      </c>
      <c r="F6" s="27">
        <f t="shared" si="0"/>
        <v>44244</v>
      </c>
      <c r="G6" s="74">
        <f t="shared" si="5"/>
        <v>44152</v>
      </c>
      <c r="H6" s="74">
        <f t="shared" si="6"/>
        <v>44244</v>
      </c>
      <c r="I6" s="46">
        <f t="shared" si="7"/>
        <v>92</v>
      </c>
      <c r="K6" s="78" t="s">
        <v>85</v>
      </c>
      <c r="L6" s="80">
        <f>L3*B27</f>
        <v>1001072.79</v>
      </c>
      <c r="N6" s="102">
        <f t="shared" si="8"/>
        <v>4</v>
      </c>
      <c r="O6" s="103">
        <f t="shared" si="9"/>
        <v>44152</v>
      </c>
      <c r="P6" s="103">
        <f t="shared" si="10"/>
        <v>44244</v>
      </c>
      <c r="Q6" s="107">
        <f t="shared" ref="Q6:Q22" si="23">IF(P6="","",P6-O6)</f>
        <v>92</v>
      </c>
      <c r="R6" s="142">
        <f>IF(P6="","",WORKDAY($O6,-$B$8,Holiday!$A$2:$A$100000))</f>
        <v>44145</v>
      </c>
      <c r="S6" s="142">
        <f>IF(P6="","",WORKDAY($P6,-$B$8,Holiday!$A$2:$A$100000))</f>
        <v>44237</v>
      </c>
      <c r="T6" s="143">
        <f t="shared" ref="T6:T22" si="24">IF(P6="","",S6-R6)</f>
        <v>92</v>
      </c>
      <c r="U6" s="103">
        <f t="shared" si="1"/>
        <v>44244</v>
      </c>
      <c r="V6" s="146">
        <f t="shared" si="11"/>
        <v>1.0945900000000001E-2</v>
      </c>
      <c r="W6" s="133">
        <f>IF(Q6="","",$B$27*$V6*$Q6/365)</f>
        <v>2758.9665753424661</v>
      </c>
      <c r="X6" s="109">
        <f t="shared" si="2"/>
        <v>0</v>
      </c>
      <c r="Y6" s="110">
        <f t="shared" si="12"/>
        <v>2758.9665753424661</v>
      </c>
      <c r="Z6" s="107">
        <f t="shared" ref="Z6:Z21" si="25">IF(P6="","",IF(N6=1,$B$30,Z5+Q6))</f>
        <v>366</v>
      </c>
      <c r="AA6" s="111">
        <f t="shared" ref="AA6:AA21" si="26">IF(P6="","",$B$34/100)</f>
        <v>9.9459000000000006E-3</v>
      </c>
      <c r="AB6" s="112">
        <f t="shared" si="3"/>
        <v>0.98963391305108817</v>
      </c>
      <c r="AC6" s="113">
        <f t="shared" si="14"/>
        <v>2730.3668879333245</v>
      </c>
      <c r="AE6" s="88" t="str">
        <f t="shared" si="15"/>
        <v/>
      </c>
      <c r="AF6" s="26" t="str">
        <f>IF(AE6="","",WORKDAY(AF5,1,Holiday!$A$2:$A$100000))</f>
        <v/>
      </c>
      <c r="AG6" s="89" t="str">
        <f>_xlfn.IFNA(VLOOKUP($AF6,'THOR i, Index'!$A:$D,4,0),"")</f>
        <v/>
      </c>
      <c r="AH6" s="90" t="str">
        <f t="shared" si="16"/>
        <v/>
      </c>
      <c r="AI6" s="91" t="str">
        <f t="shared" si="22"/>
        <v/>
      </c>
      <c r="AJ6" s="102">
        <f t="shared" si="17"/>
        <v>4</v>
      </c>
      <c r="AK6" s="103">
        <f>IF(AJ6="","",WORKDAY(AK5,1,Holiday!$A$2:$A$100000))</f>
        <v>43874</v>
      </c>
      <c r="AL6" s="125">
        <f>IF(AJ6="","",IF($AK6&gt;=$B$33,$B$34,VLOOKUP($AK6,'THOR i, Index'!$A:$D,4,0)))</f>
        <v>0.99458999999999997</v>
      </c>
      <c r="AM6" s="126">
        <f t="shared" si="18"/>
        <v>1</v>
      </c>
      <c r="AN6" s="127">
        <f t="shared" si="19"/>
        <v>1.000027249041096</v>
      </c>
    </row>
    <row r="7" spans="1:40" ht="19.5" thickBot="1" x14ac:dyDescent="0.35">
      <c r="A7" s="51" t="s">
        <v>72</v>
      </c>
      <c r="B7" s="53" t="s">
        <v>36</v>
      </c>
      <c r="D7" s="42">
        <f t="shared" si="20"/>
        <v>5</v>
      </c>
      <c r="E7" s="27">
        <f>IF(D7=$B$15+1,$B$13,_xlfn.IFNA(IF(D7="","",IF(VLOOKUP(DATE(YEAR(E6),MONTH(E6)+12/$B$14,DAY($E$3)),'Business Day'!$B:$B,1,0),DATE(YEAR(E6),MONTH(E6)+12/$B$14,DAY($E$3)))),WORKDAY(DATE(YEAR(E6),MONTH(E6)+12/$B$14,DAY($E$3)),1,Holiday!$A$2:$A$10000)))</f>
        <v>44244</v>
      </c>
      <c r="F7" s="27">
        <f t="shared" si="0"/>
        <v>44333</v>
      </c>
      <c r="G7" s="74">
        <f t="shared" si="5"/>
        <v>44244</v>
      </c>
      <c r="H7" s="74">
        <f t="shared" si="6"/>
        <v>44333</v>
      </c>
      <c r="I7" s="46">
        <f t="shared" si="7"/>
        <v>89</v>
      </c>
      <c r="K7" s="140" t="s">
        <v>86</v>
      </c>
      <c r="L7" s="132">
        <f>ROUND(L4*B27,2)</f>
        <v>0</v>
      </c>
      <c r="N7" s="102">
        <f t="shared" si="8"/>
        <v>5</v>
      </c>
      <c r="O7" s="103">
        <f t="shared" si="9"/>
        <v>44244</v>
      </c>
      <c r="P7" s="103">
        <f t="shared" si="10"/>
        <v>44333</v>
      </c>
      <c r="Q7" s="107">
        <f t="shared" si="23"/>
        <v>89</v>
      </c>
      <c r="R7" s="142">
        <f>IF(P7="","",WORKDAY($O7,-$B$8,Holiday!$A$2:$A$100000))</f>
        <v>44237</v>
      </c>
      <c r="S7" s="142">
        <f>IF(P7="","",WORKDAY($P7,-$B$8,Holiday!$A$2:$A$100000))</f>
        <v>44326</v>
      </c>
      <c r="T7" s="143">
        <f t="shared" si="24"/>
        <v>89</v>
      </c>
      <c r="U7" s="103">
        <f t="shared" si="1"/>
        <v>44333</v>
      </c>
      <c r="V7" s="146">
        <f t="shared" si="11"/>
        <v>1.0945900000000001E-2</v>
      </c>
      <c r="W7" s="109">
        <f t="shared" ref="W7:W22" si="27">IF(Q7="","",$B$27*$V7*$Q7/365)</f>
        <v>2669.0002739726028</v>
      </c>
      <c r="X7" s="109">
        <f t="shared" si="2"/>
        <v>0</v>
      </c>
      <c r="Y7" s="110">
        <f t="shared" si="12"/>
        <v>2669.0002739726028</v>
      </c>
      <c r="Z7" s="107">
        <f t="shared" si="25"/>
        <v>455</v>
      </c>
      <c r="AA7" s="111">
        <f t="shared" si="26"/>
        <v>9.9459000000000006E-3</v>
      </c>
      <c r="AB7" s="112">
        <f t="shared" si="3"/>
        <v>0.9871294825664908</v>
      </c>
      <c r="AC7" s="113">
        <f t="shared" si="14"/>
        <v>2634.6488594163975</v>
      </c>
      <c r="AE7" s="88" t="str">
        <f t="shared" si="15"/>
        <v/>
      </c>
      <c r="AF7" s="26" t="str">
        <f>IF(AE7="","",WORKDAY(AF6,1,Holiday!$A$2:$A$100000))</f>
        <v/>
      </c>
      <c r="AG7" s="89" t="str">
        <f>_xlfn.IFNA(VLOOKUP($AF7,'THOR i, Index'!$A:$D,4,0),"")</f>
        <v/>
      </c>
      <c r="AH7" s="90" t="str">
        <f t="shared" si="16"/>
        <v/>
      </c>
      <c r="AI7" s="91" t="str">
        <f t="shared" si="22"/>
        <v/>
      </c>
      <c r="AJ7" s="102">
        <f t="shared" si="17"/>
        <v>5</v>
      </c>
      <c r="AK7" s="103">
        <f>IF(AJ7="","",WORKDAY(AK6,1,Holiday!$A$2:$A$100000))</f>
        <v>43875</v>
      </c>
      <c r="AL7" s="125">
        <f>IF(AJ7="","",IF($AK7&gt;=$B$33,$B$34,VLOOKUP($AK7,'THOR i, Index'!$A:$D,4,0)))</f>
        <v>0.99458999999999997</v>
      </c>
      <c r="AM7" s="126">
        <f t="shared" si="18"/>
        <v>3</v>
      </c>
      <c r="AN7" s="127">
        <f t="shared" si="19"/>
        <v>1.0000817471232877</v>
      </c>
    </row>
    <row r="8" spans="1:40" x14ac:dyDescent="0.3">
      <c r="A8" s="51" t="s">
        <v>47</v>
      </c>
      <c r="B8" s="46">
        <v>5</v>
      </c>
      <c r="D8" s="42">
        <f t="shared" si="20"/>
        <v>6</v>
      </c>
      <c r="E8" s="27">
        <f>IF(D8=$B$15+1,$B$13,_xlfn.IFNA(IF(D8="","",IF(VLOOKUP(DATE(YEAR(E7),MONTH(E7)+12/$B$14,DAY($E$3)),'Business Day'!$B:$B,1,0),DATE(YEAR(E7),MONTH(E7)+12/$B$14,DAY($E$3)))),WORKDAY(DATE(YEAR(E7),MONTH(E7)+12/$B$14,DAY($E$3)),1,Holiday!$A$2:$A$10000)))</f>
        <v>44333</v>
      </c>
      <c r="F8" s="27">
        <f t="shared" si="0"/>
        <v>44425</v>
      </c>
      <c r="G8" s="74">
        <f t="shared" si="5"/>
        <v>44333</v>
      </c>
      <c r="H8" s="74">
        <f>F8</f>
        <v>44425</v>
      </c>
      <c r="I8" s="46">
        <f t="shared" si="7"/>
        <v>92</v>
      </c>
      <c r="L8" s="29"/>
      <c r="N8" s="102">
        <f t="shared" si="8"/>
        <v>6</v>
      </c>
      <c r="O8" s="103">
        <f t="shared" si="9"/>
        <v>44333</v>
      </c>
      <c r="P8" s="103">
        <f t="shared" si="10"/>
        <v>44425</v>
      </c>
      <c r="Q8" s="107">
        <f t="shared" si="23"/>
        <v>92</v>
      </c>
      <c r="R8" s="142">
        <f>IF(P8="","",WORKDAY($O8,-$B$8,Holiday!$A$2:$A$100000))</f>
        <v>44326</v>
      </c>
      <c r="S8" s="142">
        <f>IF(P8="","",WORKDAY($P8,-$B$8,Holiday!$A$2:$A$100000))</f>
        <v>44417</v>
      </c>
      <c r="T8" s="143">
        <f t="shared" si="24"/>
        <v>91</v>
      </c>
      <c r="U8" s="103">
        <f t="shared" si="1"/>
        <v>44425</v>
      </c>
      <c r="V8" s="146">
        <f t="shared" si="11"/>
        <v>1.0945900000000001E-2</v>
      </c>
      <c r="W8" s="109">
        <f t="shared" si="27"/>
        <v>2758.9665753424661</v>
      </c>
      <c r="X8" s="109">
        <f t="shared" si="2"/>
        <v>0</v>
      </c>
      <c r="Y8" s="110">
        <f t="shared" si="12"/>
        <v>2758.9665753424661</v>
      </c>
      <c r="Z8" s="107">
        <f t="shared" si="25"/>
        <v>547</v>
      </c>
      <c r="AA8" s="111">
        <f t="shared" si="26"/>
        <v>9.9459000000000006E-3</v>
      </c>
      <c r="AB8" s="112">
        <f t="shared" si="3"/>
        <v>0.98454729481298342</v>
      </c>
      <c r="AC8" s="113">
        <f t="shared" si="14"/>
        <v>2716.3330782328662</v>
      </c>
      <c r="AE8" s="88" t="str">
        <f t="shared" si="15"/>
        <v/>
      </c>
      <c r="AF8" s="26" t="str">
        <f>IF(AE8="","",WORKDAY(AF7,1,Holiday!$A$2:$A$100000))</f>
        <v/>
      </c>
      <c r="AG8" s="89" t="str">
        <f>_xlfn.IFNA(VLOOKUP($AF8,'THOR i, Index'!$A:$D,4,0),"")</f>
        <v/>
      </c>
      <c r="AH8" s="90" t="str">
        <f t="shared" si="16"/>
        <v/>
      </c>
      <c r="AI8" s="91" t="str">
        <f t="shared" si="22"/>
        <v/>
      </c>
      <c r="AJ8" s="102">
        <f t="shared" si="17"/>
        <v>6</v>
      </c>
      <c r="AK8" s="103">
        <f>IF(AJ8="","",WORKDAY(AK7,1,Holiday!$A$2:$A$100000))</f>
        <v>43878</v>
      </c>
      <c r="AL8" s="125">
        <f>IF(AJ8="","",IF($AK8&gt;=$B$33,$B$34,VLOOKUP($AK8,'THOR i, Index'!$A:$D,4,0)))</f>
        <v>0.99458999999999997</v>
      </c>
      <c r="AM8" s="126">
        <f t="shared" si="18"/>
        <v>1</v>
      </c>
      <c r="AN8" s="127">
        <f t="shared" si="19"/>
        <v>1.000027249041096</v>
      </c>
    </row>
    <row r="9" spans="1:40" x14ac:dyDescent="0.3">
      <c r="A9" s="51" t="s">
        <v>58</v>
      </c>
      <c r="B9" s="53" t="s">
        <v>59</v>
      </c>
      <c r="D9" s="42">
        <f t="shared" si="20"/>
        <v>7</v>
      </c>
      <c r="E9" s="27">
        <f>IF(D9=$B$15+1,$B$13,_xlfn.IFNA(IF(D9="","",IF(VLOOKUP(DATE(YEAR(E8),MONTH(E8)+12/$B$14,DAY($E$3)),'Business Day'!$B:$B,1,0),DATE(YEAR(E8),MONTH(E8)+12/$B$14,DAY($E$3)))),WORKDAY(DATE(YEAR(E8),MONTH(E8)+12/$B$14,DAY($E$3)),1,Holiday!$A$2:$A$10000)))</f>
        <v>44425</v>
      </c>
      <c r="F9" s="27">
        <f t="shared" si="0"/>
        <v>44517</v>
      </c>
      <c r="G9" s="74">
        <f t="shared" si="5"/>
        <v>44425</v>
      </c>
      <c r="H9" s="74">
        <f t="shared" si="6"/>
        <v>44517</v>
      </c>
      <c r="I9" s="46">
        <f t="shared" si="7"/>
        <v>92</v>
      </c>
      <c r="L9" s="29"/>
      <c r="N9" s="102">
        <f t="shared" si="8"/>
        <v>7</v>
      </c>
      <c r="O9" s="103">
        <f t="shared" si="9"/>
        <v>44425</v>
      </c>
      <c r="P9" s="103">
        <f t="shared" si="10"/>
        <v>44517</v>
      </c>
      <c r="Q9" s="107">
        <f t="shared" si="23"/>
        <v>92</v>
      </c>
      <c r="R9" s="142">
        <f>IF(P9="","",WORKDAY($O9,-$B$8,Holiday!$A$2:$A$100000))</f>
        <v>44417</v>
      </c>
      <c r="S9" s="142">
        <f>IF(P9="","",WORKDAY($P9,-$B$8,Holiday!$A$2:$A$100000))</f>
        <v>44510</v>
      </c>
      <c r="T9" s="143">
        <f t="shared" si="24"/>
        <v>93</v>
      </c>
      <c r="U9" s="103">
        <f t="shared" si="1"/>
        <v>44517</v>
      </c>
      <c r="V9" s="146">
        <f t="shared" si="11"/>
        <v>1.0945900000000001E-2</v>
      </c>
      <c r="W9" s="109">
        <f t="shared" si="27"/>
        <v>2758.9665753424661</v>
      </c>
      <c r="X9" s="109">
        <f t="shared" si="2"/>
        <v>0</v>
      </c>
      <c r="Y9" s="110">
        <f t="shared" si="12"/>
        <v>2758.9665753424661</v>
      </c>
      <c r="Z9" s="107">
        <f t="shared" si="25"/>
        <v>639</v>
      </c>
      <c r="AA9" s="111">
        <f t="shared" si="26"/>
        <v>9.9459000000000006E-3</v>
      </c>
      <c r="AB9" s="112">
        <f t="shared" si="3"/>
        <v>0.98197186168864292</v>
      </c>
      <c r="AC9" s="113">
        <f t="shared" si="14"/>
        <v>2709.2275443257809</v>
      </c>
      <c r="AE9" s="88" t="str">
        <f t="shared" si="15"/>
        <v/>
      </c>
      <c r="AF9" s="26" t="str">
        <f>IF(AE9="","",WORKDAY(AF8,1,Holiday!$A$2:$A$100000))</f>
        <v/>
      </c>
      <c r="AG9" s="89" t="str">
        <f>_xlfn.IFNA(VLOOKUP($AF9,'THOR i, Index'!$A:$D,4,0),"")</f>
        <v/>
      </c>
      <c r="AH9" s="90" t="str">
        <f t="shared" si="16"/>
        <v/>
      </c>
      <c r="AI9" s="91" t="str">
        <f t="shared" si="22"/>
        <v/>
      </c>
      <c r="AJ9" s="102">
        <f t="shared" si="17"/>
        <v>7</v>
      </c>
      <c r="AK9" s="103">
        <f>IF(AJ9="","",WORKDAY(AK8,1,Holiday!$A$2:$A$100000))</f>
        <v>43879</v>
      </c>
      <c r="AL9" s="125">
        <f>IF(AJ9="","",IF($AK9&gt;=$B$33,$B$34,VLOOKUP($AK9,'THOR i, Index'!$A:$D,4,0)))</f>
        <v>0.99458999999999997</v>
      </c>
      <c r="AM9" s="126">
        <f t="shared" si="18"/>
        <v>1</v>
      </c>
      <c r="AN9" s="127">
        <f t="shared" si="19"/>
        <v>1.000027249041096</v>
      </c>
    </row>
    <row r="10" spans="1:40" x14ac:dyDescent="0.3">
      <c r="A10" s="51" t="s">
        <v>63</v>
      </c>
      <c r="B10" s="54">
        <v>10</v>
      </c>
      <c r="D10" s="42">
        <f t="shared" si="20"/>
        <v>8</v>
      </c>
      <c r="E10" s="27">
        <f>IF(D10=$B$15+1,$B$13,_xlfn.IFNA(IF(D10="","",IF(VLOOKUP(DATE(YEAR(E9),MONTH(E9)+12/$B$14,DAY($E$3)),'Business Day'!$B:$B,1,0),DATE(YEAR(E9),MONTH(E9)+12/$B$14,DAY($E$3)))),WORKDAY(DATE(YEAR(E9),MONTH(E9)+12/$B$14,DAY($E$3)),1,Holiday!$A$2:$A$10000)))</f>
        <v>44517</v>
      </c>
      <c r="F10" s="27">
        <f t="shared" si="0"/>
        <v>44609</v>
      </c>
      <c r="G10" s="74">
        <f t="shared" si="5"/>
        <v>44517</v>
      </c>
      <c r="H10" s="74">
        <f t="shared" si="6"/>
        <v>44609</v>
      </c>
      <c r="I10" s="46">
        <f t="shared" si="7"/>
        <v>92</v>
      </c>
      <c r="L10" s="29"/>
      <c r="N10" s="102">
        <f t="shared" si="8"/>
        <v>8</v>
      </c>
      <c r="O10" s="103">
        <f t="shared" si="9"/>
        <v>44517</v>
      </c>
      <c r="P10" s="103">
        <f t="shared" si="10"/>
        <v>44609</v>
      </c>
      <c r="Q10" s="107">
        <f t="shared" si="23"/>
        <v>92</v>
      </c>
      <c r="R10" s="142">
        <f>IF(P10="","",WORKDAY($O10,-$B$8,Holiday!$A$2:$A$100000))</f>
        <v>44510</v>
      </c>
      <c r="S10" s="142">
        <f>IF(P10="","",WORKDAY($P10,-$B$8,Holiday!$A$2:$A$100000))</f>
        <v>44602</v>
      </c>
      <c r="T10" s="143">
        <f t="shared" si="24"/>
        <v>92</v>
      </c>
      <c r="U10" s="103">
        <f t="shared" si="1"/>
        <v>44609</v>
      </c>
      <c r="V10" s="146">
        <f t="shared" si="11"/>
        <v>1.0945900000000001E-2</v>
      </c>
      <c r="W10" s="109">
        <f t="shared" si="27"/>
        <v>2758.9665753424661</v>
      </c>
      <c r="X10" s="109">
        <f t="shared" si="2"/>
        <v>1000000</v>
      </c>
      <c r="Y10" s="110">
        <f t="shared" si="12"/>
        <v>1002758.9665753425</v>
      </c>
      <c r="Z10" s="107">
        <f t="shared" si="25"/>
        <v>731</v>
      </c>
      <c r="AA10" s="111">
        <f t="shared" si="26"/>
        <v>9.9459000000000006E-3</v>
      </c>
      <c r="AB10" s="112">
        <f t="shared" si="3"/>
        <v>0.97940316552433748</v>
      </c>
      <c r="AC10" s="113">
        <f t="shared" si="14"/>
        <v>982105.3061218037</v>
      </c>
      <c r="AE10" s="88" t="str">
        <f t="shared" si="15"/>
        <v/>
      </c>
      <c r="AF10" s="26" t="str">
        <f>IF(AE10="","",WORKDAY(AF9,1,Holiday!$A$2:$A$100000))</f>
        <v/>
      </c>
      <c r="AG10" s="89" t="str">
        <f>_xlfn.IFNA(VLOOKUP($AF10,'THOR i, Index'!$A:$D,4,0),"")</f>
        <v/>
      </c>
      <c r="AH10" s="90" t="str">
        <f t="shared" si="16"/>
        <v/>
      </c>
      <c r="AI10" s="91" t="str">
        <f t="shared" si="22"/>
        <v/>
      </c>
      <c r="AJ10" s="102">
        <f t="shared" si="17"/>
        <v>8</v>
      </c>
      <c r="AK10" s="103">
        <f>IF(AJ10="","",WORKDAY(AK9,1,Holiday!$A$2:$A$100000))</f>
        <v>43880</v>
      </c>
      <c r="AL10" s="125">
        <f>IF(AJ10="","",IF($AK10&gt;=$B$33,$B$34,VLOOKUP($AK10,'THOR i, Index'!$A:$D,4,0)))</f>
        <v>0.99458999999999997</v>
      </c>
      <c r="AM10" s="126">
        <f t="shared" si="18"/>
        <v>1</v>
      </c>
      <c r="AN10" s="127">
        <f t="shared" si="19"/>
        <v>1.000027249041096</v>
      </c>
    </row>
    <row r="11" spans="1:40" x14ac:dyDescent="0.3">
      <c r="A11" s="51" t="s">
        <v>10</v>
      </c>
      <c r="B11" s="55" t="s">
        <v>169</v>
      </c>
      <c r="D11" s="42">
        <f t="shared" si="20"/>
        <v>9</v>
      </c>
      <c r="E11" s="27">
        <f>IF(D11=$B$15+1,$B$13,_xlfn.IFNA(IF(D11="","",IF(VLOOKUP(DATE(YEAR(E10),MONTH(E10)+12/$B$14,DAY($E$3)),'Business Day'!$B:$B,1,0),DATE(YEAR(E10),MONTH(E10)+12/$B$14,DAY($E$3)))),WORKDAY(DATE(YEAR(E10),MONTH(E10)+12/$B$14,DAY($E$3)),1,Holiday!$A$2:$A$10000)))</f>
        <v>44609</v>
      </c>
      <c r="F11" s="27" t="str">
        <f t="shared" si="0"/>
        <v/>
      </c>
      <c r="G11" s="74" t="str">
        <f t="shared" si="5"/>
        <v/>
      </c>
      <c r="H11" s="74" t="str">
        <f t="shared" si="6"/>
        <v/>
      </c>
      <c r="I11" s="46" t="str">
        <f t="shared" si="7"/>
        <v/>
      </c>
      <c r="L11" s="29"/>
      <c r="N11" s="102" t="str">
        <f t="shared" si="8"/>
        <v/>
      </c>
      <c r="O11" s="103" t="str">
        <f t="shared" si="9"/>
        <v/>
      </c>
      <c r="P11" s="103" t="str">
        <f t="shared" si="10"/>
        <v/>
      </c>
      <c r="Q11" s="107" t="str">
        <f t="shared" si="23"/>
        <v/>
      </c>
      <c r="R11" s="142" t="str">
        <f>IF(P11="","",WORKDAY($O11,-$B$8,Holiday!$A$2:$A$100000))</f>
        <v/>
      </c>
      <c r="S11" s="142" t="str">
        <f>IF(P11="","",WORKDAY($P11,-$B$8,Holiday!$A$2:$A$100000))</f>
        <v/>
      </c>
      <c r="T11" s="143" t="str">
        <f t="shared" si="24"/>
        <v/>
      </c>
      <c r="U11" s="103" t="str">
        <f t="shared" si="1"/>
        <v/>
      </c>
      <c r="V11" s="146" t="str">
        <f t="shared" si="11"/>
        <v/>
      </c>
      <c r="W11" s="109" t="str">
        <f t="shared" si="27"/>
        <v/>
      </c>
      <c r="X11" s="109" t="str">
        <f t="shared" si="2"/>
        <v/>
      </c>
      <c r="Y11" s="110" t="str">
        <f t="shared" si="12"/>
        <v/>
      </c>
      <c r="Z11" s="107" t="str">
        <f t="shared" si="25"/>
        <v/>
      </c>
      <c r="AA11" s="111" t="str">
        <f t="shared" si="26"/>
        <v/>
      </c>
      <c r="AB11" s="112" t="str">
        <f t="shared" si="3"/>
        <v/>
      </c>
      <c r="AC11" s="113" t="str">
        <f t="shared" si="14"/>
        <v/>
      </c>
      <c r="AE11" s="88" t="str">
        <f t="shared" si="15"/>
        <v/>
      </c>
      <c r="AF11" s="26" t="str">
        <f>IF(AE11="","",WORKDAY(AF10,1,Holiday!$A$2:$A$100000))</f>
        <v/>
      </c>
      <c r="AG11" s="89" t="str">
        <f>_xlfn.IFNA(VLOOKUP($AF11,'THOR i, Index'!$A:$D,4,0),"")</f>
        <v/>
      </c>
      <c r="AH11" s="90" t="str">
        <f t="shared" si="16"/>
        <v/>
      </c>
      <c r="AI11" s="91" t="str">
        <f t="shared" si="22"/>
        <v/>
      </c>
      <c r="AJ11" s="102">
        <f t="shared" si="17"/>
        <v>9</v>
      </c>
      <c r="AK11" s="103">
        <f>IF(AJ11="","",WORKDAY(AK10,1,Holiday!$A$2:$A$100000))</f>
        <v>43881</v>
      </c>
      <c r="AL11" s="125">
        <f>IF(AJ11="","",IF($AK11&gt;=$B$33,$B$34,VLOOKUP($AK11,'THOR i, Index'!$A:$D,4,0)))</f>
        <v>0.99458999999999997</v>
      </c>
      <c r="AM11" s="126">
        <f t="shared" si="18"/>
        <v>1</v>
      </c>
      <c r="AN11" s="127">
        <f t="shared" si="19"/>
        <v>1.000027249041096</v>
      </c>
    </row>
    <row r="12" spans="1:40" ht="18.75" customHeight="1" x14ac:dyDescent="0.3">
      <c r="A12" s="51" t="s">
        <v>6</v>
      </c>
      <c r="B12" s="56">
        <v>43878</v>
      </c>
      <c r="D12" s="42" t="str">
        <f t="shared" si="20"/>
        <v/>
      </c>
      <c r="E12" s="27" t="str">
        <f>IF(D12=$B$15+1,$B$13,_xlfn.IFNA(IF(D12="","",IF(VLOOKUP(DATE(YEAR(E11),MONTH(E11)+12/$B$14,DAY($E$3)),'Business Day'!$B:$B,1,0),DATE(YEAR(E11),MONTH(E11)+12/$B$14,DAY($E$3)))),WORKDAY(DATE(YEAR(E11),MONTH(E11)+12/$B$14,DAY($E$3)),1,Holiday!$A$2:$A$10000)))</f>
        <v/>
      </c>
      <c r="F12" s="27" t="str">
        <f t="shared" si="0"/>
        <v/>
      </c>
      <c r="G12" s="74" t="str">
        <f t="shared" si="5"/>
        <v/>
      </c>
      <c r="H12" s="74" t="str">
        <f t="shared" si="6"/>
        <v/>
      </c>
      <c r="I12" s="46" t="str">
        <f t="shared" si="7"/>
        <v/>
      </c>
      <c r="L12" s="29"/>
      <c r="N12" s="102" t="str">
        <f t="shared" si="8"/>
        <v/>
      </c>
      <c r="O12" s="103" t="str">
        <f t="shared" si="9"/>
        <v/>
      </c>
      <c r="P12" s="103" t="str">
        <f t="shared" si="10"/>
        <v/>
      </c>
      <c r="Q12" s="107" t="str">
        <f t="shared" si="23"/>
        <v/>
      </c>
      <c r="R12" s="142" t="str">
        <f>IF(P12="","",WORKDAY($O12,-$B$8,Holiday!$A$2:$A$100000))</f>
        <v/>
      </c>
      <c r="S12" s="142" t="str">
        <f>IF(P12="","",WORKDAY($P12,-$B$8,Holiday!$A$2:$A$100000))</f>
        <v/>
      </c>
      <c r="T12" s="143" t="str">
        <f t="shared" si="24"/>
        <v/>
      </c>
      <c r="U12" s="103" t="str">
        <f t="shared" si="1"/>
        <v/>
      </c>
      <c r="V12" s="146" t="str">
        <f t="shared" si="11"/>
        <v/>
      </c>
      <c r="W12" s="109" t="str">
        <f t="shared" si="27"/>
        <v/>
      </c>
      <c r="X12" s="109" t="str">
        <f t="shared" si="2"/>
        <v/>
      </c>
      <c r="Y12" s="110" t="str">
        <f t="shared" si="12"/>
        <v/>
      </c>
      <c r="Z12" s="107" t="str">
        <f t="shared" si="25"/>
        <v/>
      </c>
      <c r="AA12" s="111" t="str">
        <f t="shared" si="26"/>
        <v/>
      </c>
      <c r="AB12" s="112" t="str">
        <f t="shared" si="3"/>
        <v/>
      </c>
      <c r="AC12" s="113" t="str">
        <f t="shared" si="14"/>
        <v/>
      </c>
      <c r="AE12" s="88" t="str">
        <f t="shared" si="15"/>
        <v/>
      </c>
      <c r="AF12" s="26" t="str">
        <f>IF(AE12="","",WORKDAY(AF11,1,Holiday!$A$2:$A$100000))</f>
        <v/>
      </c>
      <c r="AG12" s="89" t="str">
        <f>_xlfn.IFNA(VLOOKUP($AF12,'THOR i, Index'!$A:$D,4,0),"")</f>
        <v/>
      </c>
      <c r="AH12" s="90" t="str">
        <f t="shared" si="16"/>
        <v/>
      </c>
      <c r="AI12" s="91" t="str">
        <f t="shared" si="22"/>
        <v/>
      </c>
      <c r="AJ12" s="102">
        <f t="shared" si="17"/>
        <v>10</v>
      </c>
      <c r="AK12" s="103">
        <f>IF(AJ12="","",WORKDAY(AK11,1,Holiday!$A$2:$A$100000))</f>
        <v>43882</v>
      </c>
      <c r="AL12" s="125">
        <f>IF(AJ12="","",IF($AK12&gt;=$B$33,$B$34,VLOOKUP($AK12,'THOR i, Index'!$A:$D,4,0)))</f>
        <v>0.99458999999999997</v>
      </c>
      <c r="AM12" s="126">
        <f t="shared" si="18"/>
        <v>3</v>
      </c>
      <c r="AN12" s="127">
        <f t="shared" si="19"/>
        <v>1.0000817471232877</v>
      </c>
    </row>
    <row r="13" spans="1:40" x14ac:dyDescent="0.3">
      <c r="A13" s="51" t="s">
        <v>8</v>
      </c>
      <c r="B13" s="56">
        <v>44609</v>
      </c>
      <c r="D13" s="42" t="str">
        <f t="shared" si="20"/>
        <v/>
      </c>
      <c r="E13" s="27" t="str">
        <f>IF(D13=$B$15+1,$B$13,_xlfn.IFNA(IF(D13="","",IF(VLOOKUP(DATE(YEAR(E12),MONTH(E12)+12/$B$14,DAY($E$3)),'Business Day'!$B:$B,1,0),DATE(YEAR(E12),MONTH(E12)+12/$B$14,DAY($E$3)))),WORKDAY(DATE(YEAR(E12),MONTH(E12)+12/$B$14,DAY($E$3)),1,Holiday!$A$2:$A$10000)))</f>
        <v/>
      </c>
      <c r="F13" s="27" t="str">
        <f t="shared" si="0"/>
        <v/>
      </c>
      <c r="G13" s="74" t="str">
        <f t="shared" si="5"/>
        <v/>
      </c>
      <c r="H13" s="74" t="str">
        <f t="shared" si="6"/>
        <v/>
      </c>
      <c r="I13" s="46" t="str">
        <f t="shared" si="7"/>
        <v/>
      </c>
      <c r="L13" s="29"/>
      <c r="N13" s="102" t="str">
        <f t="shared" si="8"/>
        <v/>
      </c>
      <c r="O13" s="103" t="str">
        <f t="shared" si="9"/>
        <v/>
      </c>
      <c r="P13" s="103" t="str">
        <f t="shared" si="10"/>
        <v/>
      </c>
      <c r="Q13" s="107" t="str">
        <f t="shared" si="23"/>
        <v/>
      </c>
      <c r="R13" s="142" t="str">
        <f>IF(P13="","",WORKDAY($O13,-$B$8,Holiday!$A$2:$A$100000))</f>
        <v/>
      </c>
      <c r="S13" s="142" t="str">
        <f>IF(P13="","",WORKDAY($P13,-$B$8,Holiday!$A$2:$A$100000))</f>
        <v/>
      </c>
      <c r="T13" s="143" t="str">
        <f t="shared" si="24"/>
        <v/>
      </c>
      <c r="U13" s="103" t="str">
        <f t="shared" si="1"/>
        <v/>
      </c>
      <c r="V13" s="146" t="str">
        <f t="shared" si="11"/>
        <v/>
      </c>
      <c r="W13" s="109" t="str">
        <f t="shared" si="27"/>
        <v/>
      </c>
      <c r="X13" s="109" t="str">
        <f t="shared" si="2"/>
        <v/>
      </c>
      <c r="Y13" s="110" t="str">
        <f t="shared" si="12"/>
        <v/>
      </c>
      <c r="Z13" s="107" t="str">
        <f t="shared" si="25"/>
        <v/>
      </c>
      <c r="AA13" s="111" t="str">
        <f t="shared" si="26"/>
        <v/>
      </c>
      <c r="AB13" s="112" t="str">
        <f t="shared" si="3"/>
        <v/>
      </c>
      <c r="AC13" s="113" t="str">
        <f t="shared" si="14"/>
        <v/>
      </c>
      <c r="AE13" s="88" t="str">
        <f t="shared" si="15"/>
        <v/>
      </c>
      <c r="AF13" s="26" t="str">
        <f>IF(AE13="","",WORKDAY(AF12,1,Holiday!$A$2:$A$100000))</f>
        <v/>
      </c>
      <c r="AG13" s="89" t="str">
        <f>_xlfn.IFNA(VLOOKUP($AF13,'THOR i, Index'!$A:$D,4,0),"")</f>
        <v/>
      </c>
      <c r="AH13" s="90" t="str">
        <f t="shared" si="16"/>
        <v/>
      </c>
      <c r="AI13" s="91" t="str">
        <f t="shared" si="22"/>
        <v/>
      </c>
      <c r="AJ13" s="102">
        <f t="shared" si="17"/>
        <v>11</v>
      </c>
      <c r="AK13" s="103">
        <f>IF(AJ13="","",WORKDAY(AK12,1,Holiday!$A$2:$A$100000))</f>
        <v>43885</v>
      </c>
      <c r="AL13" s="125">
        <f>IF(AJ13="","",IF($AK13&gt;=$B$33,$B$34,VLOOKUP($AK13,'THOR i, Index'!$A:$D,4,0)))</f>
        <v>0.99458999999999997</v>
      </c>
      <c r="AM13" s="126">
        <f t="shared" si="18"/>
        <v>1</v>
      </c>
      <c r="AN13" s="127">
        <f t="shared" si="19"/>
        <v>1.000027249041096</v>
      </c>
    </row>
    <row r="14" spans="1:40" x14ac:dyDescent="0.3">
      <c r="A14" s="51" t="s">
        <v>71</v>
      </c>
      <c r="B14" s="55">
        <v>4</v>
      </c>
      <c r="D14" s="42" t="str">
        <f t="shared" si="20"/>
        <v/>
      </c>
      <c r="E14" s="27" t="str">
        <f>IF(D14=$B$15+1,$B$13,_xlfn.IFNA(IF(D14="","",IF(VLOOKUP(DATE(YEAR(E13),MONTH(E13)+12/$B$14,DAY($E$3)),'Business Day'!$B:$B,1,0),DATE(YEAR(E13),MONTH(E13)+12/$B$14,DAY($E$3)))),WORKDAY(DATE(YEAR(E13),MONTH(E13)+12/$B$14,DAY($E$3)),1,Holiday!$A$2:$A$10000)))</f>
        <v/>
      </c>
      <c r="F14" s="27" t="str">
        <f t="shared" si="0"/>
        <v/>
      </c>
      <c r="G14" s="74" t="str">
        <f t="shared" si="5"/>
        <v/>
      </c>
      <c r="H14" s="74" t="str">
        <f t="shared" si="6"/>
        <v/>
      </c>
      <c r="I14" s="46" t="str">
        <f t="shared" si="7"/>
        <v/>
      </c>
      <c r="L14" s="29"/>
      <c r="N14" s="102" t="str">
        <f t="shared" si="8"/>
        <v/>
      </c>
      <c r="O14" s="103" t="str">
        <f t="shared" si="9"/>
        <v/>
      </c>
      <c r="P14" s="103" t="str">
        <f t="shared" si="10"/>
        <v/>
      </c>
      <c r="Q14" s="107" t="str">
        <f t="shared" si="23"/>
        <v/>
      </c>
      <c r="R14" s="142" t="str">
        <f>IF(P14="","",WORKDAY($O14,-$B$8,Holiday!$A$2:$A$100000))</f>
        <v/>
      </c>
      <c r="S14" s="142" t="str">
        <f>IF(P14="","",WORKDAY($P14,-$B$8,Holiday!$A$2:$A$100000))</f>
        <v/>
      </c>
      <c r="T14" s="143" t="str">
        <f t="shared" si="24"/>
        <v/>
      </c>
      <c r="U14" s="103" t="str">
        <f t="shared" si="1"/>
        <v/>
      </c>
      <c r="V14" s="146" t="str">
        <f t="shared" si="11"/>
        <v/>
      </c>
      <c r="W14" s="109" t="str">
        <f t="shared" si="27"/>
        <v/>
      </c>
      <c r="X14" s="109" t="str">
        <f t="shared" si="2"/>
        <v/>
      </c>
      <c r="Y14" s="110" t="str">
        <f t="shared" si="12"/>
        <v/>
      </c>
      <c r="Z14" s="107" t="str">
        <f t="shared" si="25"/>
        <v/>
      </c>
      <c r="AA14" s="111" t="str">
        <f t="shared" si="26"/>
        <v/>
      </c>
      <c r="AB14" s="112" t="str">
        <f t="shared" si="3"/>
        <v/>
      </c>
      <c r="AC14" s="113" t="str">
        <f t="shared" si="14"/>
        <v/>
      </c>
      <c r="AE14" s="88" t="str">
        <f t="shared" si="15"/>
        <v/>
      </c>
      <c r="AF14" s="26" t="str">
        <f>IF(AE14="","",WORKDAY(AF13,1,Holiday!$A$2:$A$100000))</f>
        <v/>
      </c>
      <c r="AG14" s="89" t="str">
        <f>_xlfn.IFNA(VLOOKUP($AF14,'THOR i, Index'!$A:$D,4,0),"")</f>
        <v/>
      </c>
      <c r="AH14" s="90" t="str">
        <f t="shared" si="16"/>
        <v/>
      </c>
      <c r="AI14" s="91" t="str">
        <f t="shared" si="22"/>
        <v/>
      </c>
      <c r="AJ14" s="102">
        <f t="shared" si="17"/>
        <v>12</v>
      </c>
      <c r="AK14" s="103">
        <f>IF(AJ14="","",WORKDAY(AK13,1,Holiday!$A$2:$A$100000))</f>
        <v>43886</v>
      </c>
      <c r="AL14" s="125">
        <f>IF(AJ14="","",IF($AK14&gt;=$B$33,$B$34,VLOOKUP($AK14,'THOR i, Index'!$A:$D,4,0)))</f>
        <v>0.99458999999999997</v>
      </c>
      <c r="AM14" s="126">
        <f t="shared" si="18"/>
        <v>1</v>
      </c>
      <c r="AN14" s="127">
        <f t="shared" si="19"/>
        <v>1.000027249041096</v>
      </c>
    </row>
    <row r="15" spans="1:40" x14ac:dyDescent="0.3">
      <c r="A15" s="51" t="s">
        <v>124</v>
      </c>
      <c r="B15" s="52">
        <f>ROUND((B13-B12)*B14/365,0)</f>
        <v>8</v>
      </c>
      <c r="D15" s="42" t="str">
        <f t="shared" si="20"/>
        <v/>
      </c>
      <c r="E15" s="27" t="str">
        <f>IF(D15=$B$15+1,$B$13,_xlfn.IFNA(IF(D15="","",IF(VLOOKUP(DATE(YEAR(E14),MONTH(E14)+12/$B$14,DAY($E$3)),'Business Day'!$B:$B,1,0),DATE(YEAR(E14),MONTH(E14)+12/$B$14,DAY($E$3)))),WORKDAY(DATE(YEAR(E14),MONTH(E14)+12/$B$14,DAY($E$3)),1,Holiday!$A$2:$A$10000)))</f>
        <v/>
      </c>
      <c r="F15" s="27" t="str">
        <f t="shared" si="0"/>
        <v/>
      </c>
      <c r="G15" s="74" t="str">
        <f t="shared" si="5"/>
        <v/>
      </c>
      <c r="H15" s="74" t="str">
        <f t="shared" si="6"/>
        <v/>
      </c>
      <c r="I15" s="46" t="str">
        <f t="shared" si="7"/>
        <v/>
      </c>
      <c r="L15" s="29"/>
      <c r="N15" s="102" t="str">
        <f t="shared" si="8"/>
        <v/>
      </c>
      <c r="O15" s="103" t="str">
        <f t="shared" si="9"/>
        <v/>
      </c>
      <c r="P15" s="103" t="str">
        <f t="shared" si="10"/>
        <v/>
      </c>
      <c r="Q15" s="107" t="str">
        <f t="shared" si="23"/>
        <v/>
      </c>
      <c r="R15" s="142" t="str">
        <f>IF(P15="","",WORKDAY($O15,-$B$8,Holiday!$A$2:$A$100000))</f>
        <v/>
      </c>
      <c r="S15" s="142" t="str">
        <f>IF(P15="","",WORKDAY($P15,-$B$8,Holiday!$A$2:$A$100000))</f>
        <v/>
      </c>
      <c r="T15" s="143" t="str">
        <f t="shared" si="24"/>
        <v/>
      </c>
      <c r="U15" s="103" t="str">
        <f t="shared" si="1"/>
        <v/>
      </c>
      <c r="V15" s="146" t="str">
        <f t="shared" si="11"/>
        <v/>
      </c>
      <c r="W15" s="109" t="str">
        <f t="shared" si="27"/>
        <v/>
      </c>
      <c r="X15" s="109" t="str">
        <f t="shared" si="2"/>
        <v/>
      </c>
      <c r="Y15" s="110" t="str">
        <f t="shared" si="12"/>
        <v/>
      </c>
      <c r="Z15" s="107" t="str">
        <f t="shared" si="25"/>
        <v/>
      </c>
      <c r="AA15" s="111" t="str">
        <f t="shared" si="26"/>
        <v/>
      </c>
      <c r="AB15" s="112" t="str">
        <f t="shared" si="3"/>
        <v/>
      </c>
      <c r="AC15" s="113" t="str">
        <f t="shared" si="14"/>
        <v/>
      </c>
      <c r="AE15" s="88" t="str">
        <f t="shared" si="15"/>
        <v/>
      </c>
      <c r="AF15" s="26" t="str">
        <f>IF(AE15="","",WORKDAY(AF14,1,Holiday!$A$2:$A$100000))</f>
        <v/>
      </c>
      <c r="AG15" s="89" t="str">
        <f>_xlfn.IFNA(VLOOKUP($AF15,'THOR i, Index'!$A:$D,4,0),"")</f>
        <v/>
      </c>
      <c r="AH15" s="90" t="str">
        <f t="shared" si="16"/>
        <v/>
      </c>
      <c r="AI15" s="91" t="str">
        <f t="shared" si="22"/>
        <v/>
      </c>
      <c r="AJ15" s="102">
        <f t="shared" si="17"/>
        <v>13</v>
      </c>
      <c r="AK15" s="103">
        <f>IF(AJ15="","",WORKDAY(AK14,1,Holiday!$A$2:$A$100000))</f>
        <v>43887</v>
      </c>
      <c r="AL15" s="125">
        <f>IF(AJ15="","",IF($AK15&gt;=$B$33,$B$34,VLOOKUP($AK15,'THOR i, Index'!$A:$D,4,0)))</f>
        <v>0.99458999999999997</v>
      </c>
      <c r="AM15" s="126">
        <f t="shared" si="18"/>
        <v>1</v>
      </c>
      <c r="AN15" s="127">
        <f t="shared" si="19"/>
        <v>1.000027249041096</v>
      </c>
    </row>
    <row r="16" spans="1:40" x14ac:dyDescent="0.3">
      <c r="A16" s="51" t="s">
        <v>125</v>
      </c>
      <c r="B16" s="52">
        <f>ROUND(1+(B13-B32)*B14/365,0)</f>
        <v>8</v>
      </c>
      <c r="D16" s="42" t="str">
        <f t="shared" si="20"/>
        <v/>
      </c>
      <c r="E16" s="27" t="str">
        <f>IF(D16=$B$15+1,$B$13,_xlfn.IFNA(IF(D16="","",IF(VLOOKUP(DATE(YEAR(E15),MONTH(E15)+12/$B$14,DAY($E$3)),'Business Day'!$B:$B,1,0),DATE(YEAR(E15),MONTH(E15)+12/$B$14,DAY($E$3)))),WORKDAY(DATE(YEAR(E15),MONTH(E15)+12/$B$14,DAY($E$3)),1,Holiday!$A$2:$A$10000)))</f>
        <v/>
      </c>
      <c r="F16" s="27" t="str">
        <f t="shared" si="0"/>
        <v/>
      </c>
      <c r="G16" s="74" t="str">
        <f t="shared" si="5"/>
        <v/>
      </c>
      <c r="H16" s="74" t="str">
        <f t="shared" si="6"/>
        <v/>
      </c>
      <c r="I16" s="46" t="str">
        <f t="shared" si="7"/>
        <v/>
      </c>
      <c r="L16" s="29"/>
      <c r="N16" s="102" t="str">
        <f t="shared" si="8"/>
        <v/>
      </c>
      <c r="O16" s="103" t="str">
        <f t="shared" si="9"/>
        <v/>
      </c>
      <c r="P16" s="103" t="str">
        <f t="shared" si="10"/>
        <v/>
      </c>
      <c r="Q16" s="107" t="str">
        <f t="shared" si="23"/>
        <v/>
      </c>
      <c r="R16" s="142" t="str">
        <f>IF(P16="","",WORKDAY($O16,-$B$8,Holiday!$A$2:$A$100000))</f>
        <v/>
      </c>
      <c r="S16" s="142" t="str">
        <f>IF(P16="","",WORKDAY($P16,-$B$8,Holiday!$A$2:$A$100000))</f>
        <v/>
      </c>
      <c r="T16" s="143" t="str">
        <f t="shared" si="24"/>
        <v/>
      </c>
      <c r="U16" s="103" t="str">
        <f t="shared" si="1"/>
        <v/>
      </c>
      <c r="V16" s="146" t="str">
        <f t="shared" si="11"/>
        <v/>
      </c>
      <c r="W16" s="109" t="str">
        <f t="shared" si="27"/>
        <v/>
      </c>
      <c r="X16" s="109" t="str">
        <f t="shared" si="2"/>
        <v/>
      </c>
      <c r="Y16" s="110" t="str">
        <f t="shared" si="12"/>
        <v/>
      </c>
      <c r="Z16" s="107" t="str">
        <f t="shared" si="25"/>
        <v/>
      </c>
      <c r="AA16" s="111" t="str">
        <f t="shared" si="26"/>
        <v/>
      </c>
      <c r="AB16" s="112" t="str">
        <f t="shared" si="3"/>
        <v/>
      </c>
      <c r="AC16" s="113" t="str">
        <f t="shared" si="14"/>
        <v/>
      </c>
      <c r="AE16" s="88" t="str">
        <f t="shared" si="15"/>
        <v/>
      </c>
      <c r="AF16" s="26" t="str">
        <f>IF(AE16="","",WORKDAY(AF15,1,Holiday!$A$2:$A$100000))</f>
        <v/>
      </c>
      <c r="AG16" s="89" t="str">
        <f>_xlfn.IFNA(VLOOKUP($AF16,'THOR i, Index'!$A:$D,4,0),"")</f>
        <v/>
      </c>
      <c r="AH16" s="90" t="str">
        <f t="shared" si="16"/>
        <v/>
      </c>
      <c r="AI16" s="91" t="str">
        <f t="shared" si="22"/>
        <v/>
      </c>
      <c r="AJ16" s="102">
        <f t="shared" si="17"/>
        <v>14</v>
      </c>
      <c r="AK16" s="103">
        <f>IF(AJ16="","",WORKDAY(AK15,1,Holiday!$A$2:$A$100000))</f>
        <v>43888</v>
      </c>
      <c r="AL16" s="125">
        <f>IF(AJ16="","",IF($AK16&gt;=$B$33,$B$34,VLOOKUP($AK16,'THOR i, Index'!$A:$D,4,0)))</f>
        <v>0.99458999999999997</v>
      </c>
      <c r="AM16" s="126">
        <f t="shared" si="18"/>
        <v>1</v>
      </c>
      <c r="AN16" s="127">
        <f t="shared" si="19"/>
        <v>1.000027249041096</v>
      </c>
    </row>
    <row r="17" spans="1:40" x14ac:dyDescent="0.3">
      <c r="A17" s="51" t="s">
        <v>89</v>
      </c>
      <c r="B17" s="57">
        <v>5</v>
      </c>
      <c r="D17" s="42" t="str">
        <f t="shared" si="20"/>
        <v/>
      </c>
      <c r="E17" s="27" t="str">
        <f>IF(D17=$B$15+1,$B$13,_xlfn.IFNA(IF(D17="","",IF(VLOOKUP(DATE(YEAR(E16),MONTH(E16)+12/$B$14,DAY($E$3)),'Business Day'!$B:$B,1,0),DATE(YEAR(E16),MONTH(E16)+12/$B$14,DAY($E$3)))),WORKDAY(DATE(YEAR(E16),MONTH(E16)+12/$B$14,DAY($E$3)),1,Holiday!$A$2:$A$10000)))</f>
        <v/>
      </c>
      <c r="F17" s="27" t="str">
        <f t="shared" si="0"/>
        <v/>
      </c>
      <c r="G17" s="74" t="str">
        <f t="shared" si="5"/>
        <v/>
      </c>
      <c r="H17" s="74" t="str">
        <f t="shared" si="6"/>
        <v/>
      </c>
      <c r="I17" s="46" t="str">
        <f t="shared" si="7"/>
        <v/>
      </c>
      <c r="L17" s="29"/>
      <c r="N17" s="102" t="str">
        <f t="shared" si="8"/>
        <v/>
      </c>
      <c r="O17" s="103" t="str">
        <f t="shared" si="9"/>
        <v/>
      </c>
      <c r="P17" s="103" t="str">
        <f t="shared" si="10"/>
        <v/>
      </c>
      <c r="Q17" s="107" t="str">
        <f t="shared" si="23"/>
        <v/>
      </c>
      <c r="R17" s="142" t="str">
        <f>IF(P17="","",WORKDAY($O17,-$B$8,Holiday!$A$2:$A$100000))</f>
        <v/>
      </c>
      <c r="S17" s="142" t="str">
        <f>IF(P17="","",WORKDAY($P17,-$B$8,Holiday!$A$2:$A$100000))</f>
        <v/>
      </c>
      <c r="T17" s="143" t="str">
        <f t="shared" si="24"/>
        <v/>
      </c>
      <c r="U17" s="103" t="str">
        <f t="shared" si="1"/>
        <v/>
      </c>
      <c r="V17" s="146" t="str">
        <f t="shared" si="11"/>
        <v/>
      </c>
      <c r="W17" s="109" t="str">
        <f t="shared" si="27"/>
        <v/>
      </c>
      <c r="X17" s="109" t="str">
        <f t="shared" si="2"/>
        <v/>
      </c>
      <c r="Y17" s="110" t="str">
        <f t="shared" si="12"/>
        <v/>
      </c>
      <c r="Z17" s="107" t="str">
        <f t="shared" si="25"/>
        <v/>
      </c>
      <c r="AA17" s="111" t="str">
        <f t="shared" si="26"/>
        <v/>
      </c>
      <c r="AB17" s="112" t="str">
        <f t="shared" si="3"/>
        <v/>
      </c>
      <c r="AC17" s="113" t="str">
        <f t="shared" si="14"/>
        <v/>
      </c>
      <c r="AE17" s="88" t="str">
        <f t="shared" si="15"/>
        <v/>
      </c>
      <c r="AF17" s="26" t="str">
        <f>IF(AE17="","",WORKDAY(AF16,1,Holiday!$A$2:$A$100000))</f>
        <v/>
      </c>
      <c r="AG17" s="89" t="str">
        <f>_xlfn.IFNA(VLOOKUP($AF17,'THOR i, Index'!$A:$D,4,0),"")</f>
        <v/>
      </c>
      <c r="AH17" s="90" t="str">
        <f t="shared" si="16"/>
        <v/>
      </c>
      <c r="AI17" s="91" t="str">
        <f t="shared" si="22"/>
        <v/>
      </c>
      <c r="AJ17" s="102">
        <f t="shared" si="17"/>
        <v>15</v>
      </c>
      <c r="AK17" s="103">
        <f>IF(AJ17="","",WORKDAY(AK16,1,Holiday!$A$2:$A$100000))</f>
        <v>43889</v>
      </c>
      <c r="AL17" s="125">
        <f>IF(AJ17="","",IF($AK17&gt;=$B$33,$B$34,VLOOKUP($AK17,'THOR i, Index'!$A:$D,4,0)))</f>
        <v>0.99458999999999997</v>
      </c>
      <c r="AM17" s="126">
        <f t="shared" si="18"/>
        <v>3</v>
      </c>
      <c r="AN17" s="127">
        <f t="shared" si="19"/>
        <v>1.0000817471232877</v>
      </c>
    </row>
    <row r="18" spans="1:40" x14ac:dyDescent="0.3">
      <c r="A18" s="51" t="s">
        <v>91</v>
      </c>
      <c r="B18" s="58">
        <f>WORKDAY($B$32,-$B$17,Holiday!$A$2:$A$100000)</f>
        <v>43962</v>
      </c>
      <c r="D18" s="42" t="str">
        <f t="shared" si="20"/>
        <v/>
      </c>
      <c r="E18" s="27" t="str">
        <f>IF(D18=$B$15+1,$B$13,_xlfn.IFNA(IF(D18="","",IF(VLOOKUP(DATE(YEAR(E17),MONTH(E17)+12/$B$14,DAY($E$3)),'Business Day'!$B:$B,1,0),DATE(YEAR(E17),MONTH(E17)+12/$B$14,DAY($E$3)))),WORKDAY(DATE(YEAR(E17),MONTH(E17)+12/$B$14,DAY($E$3)),1,Holiday!$A$2:$A$10000)))</f>
        <v/>
      </c>
      <c r="F18" s="27" t="str">
        <f t="shared" si="0"/>
        <v/>
      </c>
      <c r="G18" s="74" t="str">
        <f t="shared" si="5"/>
        <v/>
      </c>
      <c r="H18" s="74" t="str">
        <f t="shared" si="6"/>
        <v/>
      </c>
      <c r="I18" s="46" t="str">
        <f t="shared" si="7"/>
        <v/>
      </c>
      <c r="L18" s="29"/>
      <c r="N18" s="102" t="str">
        <f t="shared" si="8"/>
        <v/>
      </c>
      <c r="O18" s="103" t="str">
        <f t="shared" si="9"/>
        <v/>
      </c>
      <c r="P18" s="103" t="str">
        <f t="shared" si="10"/>
        <v/>
      </c>
      <c r="Q18" s="107" t="str">
        <f t="shared" si="23"/>
        <v/>
      </c>
      <c r="R18" s="142" t="str">
        <f>IF(P18="","",WORKDAY($O18,-$B$8,Holiday!$A$2:$A$100000))</f>
        <v/>
      </c>
      <c r="S18" s="142" t="str">
        <f>IF(P18="","",WORKDAY($P18,-$B$8,Holiday!$A$2:$A$100000))</f>
        <v/>
      </c>
      <c r="T18" s="143" t="str">
        <f t="shared" si="24"/>
        <v/>
      </c>
      <c r="U18" s="103" t="str">
        <f t="shared" si="1"/>
        <v/>
      </c>
      <c r="V18" s="146" t="str">
        <f t="shared" si="11"/>
        <v/>
      </c>
      <c r="W18" s="109" t="str">
        <f t="shared" si="27"/>
        <v/>
      </c>
      <c r="X18" s="109" t="str">
        <f t="shared" si="2"/>
        <v/>
      </c>
      <c r="Y18" s="110" t="str">
        <f t="shared" si="12"/>
        <v/>
      </c>
      <c r="Z18" s="107" t="str">
        <f t="shared" si="25"/>
        <v/>
      </c>
      <c r="AA18" s="111" t="str">
        <f t="shared" si="26"/>
        <v/>
      </c>
      <c r="AB18" s="112" t="str">
        <f t="shared" si="3"/>
        <v/>
      </c>
      <c r="AC18" s="113" t="str">
        <f t="shared" si="14"/>
        <v/>
      </c>
      <c r="AE18" s="88" t="str">
        <f t="shared" si="15"/>
        <v/>
      </c>
      <c r="AF18" s="26" t="str">
        <f>IF(AE18="","",WORKDAY(AF17,1,Holiday!$A$2:$A$100000))</f>
        <v/>
      </c>
      <c r="AG18" s="89" t="str">
        <f>_xlfn.IFNA(VLOOKUP($AF18,'THOR i, Index'!$A:$D,4,0),"")</f>
        <v/>
      </c>
      <c r="AH18" s="90" t="str">
        <f t="shared" si="16"/>
        <v/>
      </c>
      <c r="AI18" s="91" t="str">
        <f t="shared" si="22"/>
        <v/>
      </c>
      <c r="AJ18" s="102">
        <f t="shared" si="17"/>
        <v>16</v>
      </c>
      <c r="AK18" s="103">
        <f>IF(AJ18="","",WORKDAY(AK17,1,Holiday!$A$2:$A$100000))</f>
        <v>43892</v>
      </c>
      <c r="AL18" s="125">
        <f>IF(AJ18="","",IF($AK18&gt;=$B$33,$B$34,VLOOKUP($AK18,'THOR i, Index'!$A:$D,4,0)))</f>
        <v>0.99458999999999997</v>
      </c>
      <c r="AM18" s="126">
        <f t="shared" si="18"/>
        <v>1</v>
      </c>
      <c r="AN18" s="127">
        <f t="shared" si="19"/>
        <v>1.000027249041096</v>
      </c>
    </row>
    <row r="19" spans="1:40" x14ac:dyDescent="0.3">
      <c r="A19" s="51" t="s">
        <v>138</v>
      </c>
      <c r="B19" s="41" t="str">
        <f>IF(B24&gt;=WORKDAY($B$32,-$B$17,Holiday!$A$2:$A$100000),"Yes","No")</f>
        <v>No</v>
      </c>
      <c r="D19" s="42" t="str">
        <f t="shared" si="20"/>
        <v/>
      </c>
      <c r="E19" s="27" t="str">
        <f>IF(D19=$B$15+1,$B$13,_xlfn.IFNA(IF(D19="","",IF(VLOOKUP(DATE(YEAR(E18),MONTH(E18)+12/$B$14,DAY($E$3)),'Business Day'!$B:$B,1,0),DATE(YEAR(E18),MONTH(E18)+12/$B$14,DAY($E$3)))),WORKDAY(DATE(YEAR(E18),MONTH(E18)+12/$B$14,DAY($E$3)),1,Holiday!$A$2:$A$10000)))</f>
        <v/>
      </c>
      <c r="F19" s="27" t="str">
        <f t="shared" si="0"/>
        <v/>
      </c>
      <c r="G19" s="74" t="str">
        <f t="shared" si="5"/>
        <v/>
      </c>
      <c r="H19" s="74" t="str">
        <f t="shared" si="6"/>
        <v/>
      </c>
      <c r="I19" s="46" t="str">
        <f t="shared" si="7"/>
        <v/>
      </c>
      <c r="L19" s="29"/>
      <c r="N19" s="102" t="str">
        <f t="shared" si="8"/>
        <v/>
      </c>
      <c r="O19" s="103" t="str">
        <f t="shared" si="9"/>
        <v/>
      </c>
      <c r="P19" s="103" t="str">
        <f t="shared" si="10"/>
        <v/>
      </c>
      <c r="Q19" s="107" t="str">
        <f t="shared" si="23"/>
        <v/>
      </c>
      <c r="R19" s="142" t="str">
        <f>IF(P19="","",WORKDAY($O19,-$B$8,Holiday!$A$2:$A$100000))</f>
        <v/>
      </c>
      <c r="S19" s="142" t="str">
        <f>IF(P19="","",WORKDAY($P19,-$B$8,Holiday!$A$2:$A$100000))</f>
        <v/>
      </c>
      <c r="T19" s="143" t="str">
        <f t="shared" si="24"/>
        <v/>
      </c>
      <c r="U19" s="103" t="str">
        <f t="shared" si="1"/>
        <v/>
      </c>
      <c r="V19" s="146" t="str">
        <f t="shared" si="11"/>
        <v/>
      </c>
      <c r="W19" s="109" t="str">
        <f t="shared" si="27"/>
        <v/>
      </c>
      <c r="X19" s="109" t="str">
        <f t="shared" si="2"/>
        <v/>
      </c>
      <c r="Y19" s="110" t="str">
        <f t="shared" si="12"/>
        <v/>
      </c>
      <c r="Z19" s="107" t="str">
        <f t="shared" si="25"/>
        <v/>
      </c>
      <c r="AA19" s="111" t="str">
        <f t="shared" si="26"/>
        <v/>
      </c>
      <c r="AB19" s="112" t="str">
        <f t="shared" si="3"/>
        <v/>
      </c>
      <c r="AC19" s="113" t="str">
        <f t="shared" si="14"/>
        <v/>
      </c>
      <c r="AE19" s="88" t="str">
        <f t="shared" si="15"/>
        <v/>
      </c>
      <c r="AF19" s="26" t="str">
        <f>IF(AE19="","",WORKDAY(AF18,1,Holiday!$A$2:$A$100000))</f>
        <v/>
      </c>
      <c r="AG19" s="89" t="str">
        <f>_xlfn.IFNA(VLOOKUP($AF19,'THOR i, Index'!$A:$D,4,0),"")</f>
        <v/>
      </c>
      <c r="AH19" s="90" t="str">
        <f t="shared" si="16"/>
        <v/>
      </c>
      <c r="AI19" s="91" t="str">
        <f t="shared" si="22"/>
        <v/>
      </c>
      <c r="AJ19" s="102">
        <f t="shared" si="17"/>
        <v>17</v>
      </c>
      <c r="AK19" s="103">
        <f>IF(AJ19="","",WORKDAY(AK18,1,Holiday!$A$2:$A$100000))</f>
        <v>43893</v>
      </c>
      <c r="AL19" s="125">
        <f>IF(AJ19="","",IF($AK19&gt;=$B$33,$B$34,VLOOKUP($AK19,'THOR i, Index'!$A:$D,4,0)))</f>
        <v>0.99458999999999997</v>
      </c>
      <c r="AM19" s="126">
        <f t="shared" si="18"/>
        <v>1</v>
      </c>
      <c r="AN19" s="127">
        <f t="shared" si="19"/>
        <v>1.000027249041096</v>
      </c>
    </row>
    <row r="20" spans="1:40" x14ac:dyDescent="0.3">
      <c r="A20" s="51" t="s">
        <v>34</v>
      </c>
      <c r="B20" s="52" t="s">
        <v>15</v>
      </c>
      <c r="D20" s="42" t="str">
        <f t="shared" si="20"/>
        <v/>
      </c>
      <c r="E20" s="27" t="str">
        <f>IF(D20=$B$15+1,$B$13,_xlfn.IFNA(IF(D20="","",IF(VLOOKUP(DATE(YEAR(E19),MONTH(E19)+12/$B$14,DAY($E$3)),'Business Day'!$B:$B,1,0),DATE(YEAR(E19),MONTH(E19)+12/$B$14,DAY($E$3)))),WORKDAY(DATE(YEAR(E19),MONTH(E19)+12/$B$14,DAY($E$3)),1,Holiday!$A$2:$A$10000)))</f>
        <v/>
      </c>
      <c r="F20" s="27" t="str">
        <f t="shared" si="0"/>
        <v/>
      </c>
      <c r="G20" s="74" t="str">
        <f t="shared" si="5"/>
        <v/>
      </c>
      <c r="H20" s="74" t="str">
        <f t="shared" si="6"/>
        <v/>
      </c>
      <c r="I20" s="46" t="str">
        <f t="shared" si="7"/>
        <v/>
      </c>
      <c r="L20" s="29"/>
      <c r="N20" s="102" t="str">
        <f t="shared" si="8"/>
        <v/>
      </c>
      <c r="O20" s="103" t="str">
        <f t="shared" si="9"/>
        <v/>
      </c>
      <c r="P20" s="103" t="str">
        <f t="shared" si="10"/>
        <v/>
      </c>
      <c r="Q20" s="107" t="str">
        <f t="shared" si="23"/>
        <v/>
      </c>
      <c r="R20" s="142" t="str">
        <f>IF(P20="","",WORKDAY($O20,-$B$8,Holiday!$A$2:$A$100000))</f>
        <v/>
      </c>
      <c r="S20" s="142" t="str">
        <f>IF(P20="","",WORKDAY($P20,-$B$8,Holiday!$A$2:$A$100000))</f>
        <v/>
      </c>
      <c r="T20" s="143" t="str">
        <f t="shared" si="24"/>
        <v/>
      </c>
      <c r="U20" s="103" t="str">
        <f t="shared" si="1"/>
        <v/>
      </c>
      <c r="V20" s="146" t="str">
        <f t="shared" si="11"/>
        <v/>
      </c>
      <c r="W20" s="109" t="str">
        <f t="shared" si="27"/>
        <v/>
      </c>
      <c r="X20" s="109" t="str">
        <f t="shared" si="2"/>
        <v/>
      </c>
      <c r="Y20" s="110" t="str">
        <f t="shared" si="12"/>
        <v/>
      </c>
      <c r="Z20" s="107" t="str">
        <f t="shared" si="25"/>
        <v/>
      </c>
      <c r="AA20" s="111" t="str">
        <f t="shared" si="26"/>
        <v/>
      </c>
      <c r="AB20" s="112" t="str">
        <f t="shared" si="3"/>
        <v/>
      </c>
      <c r="AC20" s="113" t="str">
        <f t="shared" si="14"/>
        <v/>
      </c>
      <c r="AE20" s="88" t="str">
        <f t="shared" si="15"/>
        <v/>
      </c>
      <c r="AF20" s="26" t="str">
        <f>IF(AE20="","",WORKDAY(AF19,1,Holiday!$A$2:$A$100000))</f>
        <v/>
      </c>
      <c r="AG20" s="89" t="str">
        <f>_xlfn.IFNA(VLOOKUP($AF20,'THOR i, Index'!$A:$D,4,0),"")</f>
        <v/>
      </c>
      <c r="AH20" s="90" t="str">
        <f t="shared" si="16"/>
        <v/>
      </c>
      <c r="AI20" s="91" t="str">
        <f t="shared" si="22"/>
        <v/>
      </c>
      <c r="AJ20" s="102">
        <f t="shared" si="17"/>
        <v>18</v>
      </c>
      <c r="AK20" s="103">
        <f>IF(AJ20="","",WORKDAY(AK19,1,Holiday!$A$2:$A$100000))</f>
        <v>43894</v>
      </c>
      <c r="AL20" s="125">
        <f>IF(AJ20="","",IF($AK20&gt;=$B$33,$B$34,VLOOKUP($AK20,'THOR i, Index'!$A:$D,4,0)))</f>
        <v>0.99458999999999997</v>
      </c>
      <c r="AM20" s="126">
        <f t="shared" si="18"/>
        <v>1</v>
      </c>
      <c r="AN20" s="127">
        <f t="shared" si="19"/>
        <v>1.000027249041096</v>
      </c>
    </row>
    <row r="21" spans="1:40" ht="19.5" thickBot="1" x14ac:dyDescent="0.35">
      <c r="A21" s="62" t="s">
        <v>48</v>
      </c>
      <c r="B21" s="63" t="s">
        <v>49</v>
      </c>
      <c r="D21" s="42" t="str">
        <f t="shared" si="20"/>
        <v/>
      </c>
      <c r="E21" s="27" t="str">
        <f>IF(D21=$B$15+1,$B$13,_xlfn.IFNA(IF(D21="","",IF(VLOOKUP(DATE(YEAR(E20),MONTH(E20)+12/$B$14,DAY($E$3)),'Business Day'!$B:$B,1,0),DATE(YEAR(E20),MONTH(E20)+12/$B$14,DAY($E$3)))),WORKDAY(DATE(YEAR(E20),MONTH(E20)+12/$B$14,DAY($E$3)),1,Holiday!$A$2:$A$10000)))</f>
        <v/>
      </c>
      <c r="F21" s="27" t="str">
        <f t="shared" si="0"/>
        <v/>
      </c>
      <c r="G21" s="74" t="str">
        <f t="shared" si="5"/>
        <v/>
      </c>
      <c r="H21" s="74" t="str">
        <f t="shared" si="6"/>
        <v/>
      </c>
      <c r="I21" s="46" t="str">
        <f t="shared" si="7"/>
        <v/>
      </c>
      <c r="L21" s="29"/>
      <c r="N21" s="102" t="str">
        <f t="shared" si="8"/>
        <v/>
      </c>
      <c r="O21" s="103" t="str">
        <f t="shared" si="9"/>
        <v/>
      </c>
      <c r="P21" s="103" t="str">
        <f t="shared" si="10"/>
        <v/>
      </c>
      <c r="Q21" s="107" t="str">
        <f t="shared" si="23"/>
        <v/>
      </c>
      <c r="R21" s="142" t="str">
        <f>IF(P21="","",WORKDAY($O21,-$B$8,Holiday!$A$2:$A$100000))</f>
        <v/>
      </c>
      <c r="S21" s="142" t="str">
        <f>IF(P21="","",WORKDAY($P21,-$B$8,Holiday!$A$2:$A$100000))</f>
        <v/>
      </c>
      <c r="T21" s="143" t="str">
        <f t="shared" si="24"/>
        <v/>
      </c>
      <c r="U21" s="103" t="str">
        <f t="shared" si="1"/>
        <v/>
      </c>
      <c r="V21" s="146" t="str">
        <f t="shared" si="11"/>
        <v/>
      </c>
      <c r="W21" s="109" t="str">
        <f t="shared" si="27"/>
        <v/>
      </c>
      <c r="X21" s="109" t="str">
        <f t="shared" si="2"/>
        <v/>
      </c>
      <c r="Y21" s="110" t="str">
        <f t="shared" si="12"/>
        <v/>
      </c>
      <c r="Z21" s="107" t="str">
        <f t="shared" si="25"/>
        <v/>
      </c>
      <c r="AA21" s="111" t="str">
        <f t="shared" si="26"/>
        <v/>
      </c>
      <c r="AB21" s="112" t="str">
        <f t="shared" si="3"/>
        <v/>
      </c>
      <c r="AC21" s="113" t="str">
        <f t="shared" si="14"/>
        <v/>
      </c>
      <c r="AE21" s="88" t="str">
        <f t="shared" si="15"/>
        <v/>
      </c>
      <c r="AF21" s="26" t="str">
        <f>IF(AE21="","",WORKDAY(AF20,1,Holiday!$A$2:$A$100000))</f>
        <v/>
      </c>
      <c r="AG21" s="89" t="str">
        <f>_xlfn.IFNA(VLOOKUP($AF21,'THOR i, Index'!$A:$D,4,0),"")</f>
        <v/>
      </c>
      <c r="AH21" s="90" t="str">
        <f t="shared" si="16"/>
        <v/>
      </c>
      <c r="AI21" s="91" t="str">
        <f t="shared" si="22"/>
        <v/>
      </c>
      <c r="AJ21" s="102">
        <f t="shared" si="17"/>
        <v>19</v>
      </c>
      <c r="AK21" s="103">
        <f>IF(AJ21="","",WORKDAY(AK20,1,Holiday!$A$2:$A$100000))</f>
        <v>43895</v>
      </c>
      <c r="AL21" s="125">
        <f>IF(AJ21="","",IF($AK21&gt;=$B$33,$B$34,VLOOKUP($AK21,'THOR i, Index'!$A:$D,4,0)))</f>
        <v>0.99458999999999997</v>
      </c>
      <c r="AM21" s="126">
        <f t="shared" si="18"/>
        <v>1</v>
      </c>
      <c r="AN21" s="127">
        <f t="shared" si="19"/>
        <v>1.000027249041096</v>
      </c>
    </row>
    <row r="22" spans="1:40" ht="19.5" thickBot="1" x14ac:dyDescent="0.35">
      <c r="A22" s="49" t="s">
        <v>27</v>
      </c>
      <c r="B22" s="68">
        <v>43874</v>
      </c>
      <c r="D22" s="43" t="str">
        <f t="shared" si="20"/>
        <v/>
      </c>
      <c r="E22" s="44" t="str">
        <f>IF(D22=$B$15+1,$B$13,_xlfn.IFNA(IF(D22="","",IF(VLOOKUP(DATE(YEAR(E21),MONTH(E21)+12/$B$14,DAY($E$3)),'Business Day'!$B:$B,1,0),DATE(YEAR(E21),MONTH(E21)+12/$B$14,DAY($E$3)))),WORKDAY(DATE(YEAR(E21),MONTH(E21)+12/$B$14,DAY($E$3)),1,Holiday!$A$2:$A$10000)))</f>
        <v/>
      </c>
      <c r="F22" s="44" t="str">
        <f t="shared" si="0"/>
        <v/>
      </c>
      <c r="G22" s="75" t="str">
        <f t="shared" si="5"/>
        <v/>
      </c>
      <c r="H22" s="75" t="str">
        <f t="shared" si="6"/>
        <v/>
      </c>
      <c r="I22" s="76" t="str">
        <f t="shared" si="7"/>
        <v/>
      </c>
      <c r="L22" s="29"/>
      <c r="N22" s="104" t="str">
        <f t="shared" si="8"/>
        <v/>
      </c>
      <c r="O22" s="105" t="str">
        <f t="shared" si="9"/>
        <v/>
      </c>
      <c r="P22" s="105" t="str">
        <f t="shared" si="10"/>
        <v/>
      </c>
      <c r="Q22" s="108" t="str">
        <f t="shared" si="23"/>
        <v/>
      </c>
      <c r="R22" s="144" t="str">
        <f>IF(P22="","",WORKDAY($O22,-$B$8,Holiday!$A$2:$A$100000))</f>
        <v/>
      </c>
      <c r="S22" s="144" t="str">
        <f>IF(P22="","",WORKDAY($P22,-$B$8,Holiday!$A$2:$A$100000))</f>
        <v/>
      </c>
      <c r="T22" s="145" t="str">
        <f t="shared" si="24"/>
        <v/>
      </c>
      <c r="U22" s="105" t="str">
        <f t="shared" si="1"/>
        <v/>
      </c>
      <c r="V22" s="148" t="str">
        <f t="shared" si="11"/>
        <v/>
      </c>
      <c r="W22" s="114" t="str">
        <f t="shared" si="27"/>
        <v/>
      </c>
      <c r="X22" s="114" t="str">
        <f t="shared" si="2"/>
        <v/>
      </c>
      <c r="Y22" s="115" t="str">
        <f t="shared" si="12"/>
        <v/>
      </c>
      <c r="Z22" s="108"/>
      <c r="AA22" s="116" t="str">
        <f t="shared" si="13"/>
        <v/>
      </c>
      <c r="AB22" s="117" t="str">
        <f t="shared" si="3"/>
        <v/>
      </c>
      <c r="AC22" s="118" t="str">
        <f t="shared" si="14"/>
        <v/>
      </c>
      <c r="AE22" s="88" t="str">
        <f t="shared" si="15"/>
        <v/>
      </c>
      <c r="AF22" s="26" t="str">
        <f>IF(AE22="","",WORKDAY(AF21,1,Holiday!$A$2:$A$100000))</f>
        <v/>
      </c>
      <c r="AG22" s="89" t="str">
        <f>_xlfn.IFNA(VLOOKUP($AF22,'THOR i, Index'!$A:$D,4,0),"")</f>
        <v/>
      </c>
      <c r="AH22" s="90" t="str">
        <f t="shared" si="16"/>
        <v/>
      </c>
      <c r="AI22" s="91" t="str">
        <f t="shared" si="22"/>
        <v/>
      </c>
      <c r="AJ22" s="102">
        <f t="shared" si="17"/>
        <v>20</v>
      </c>
      <c r="AK22" s="103">
        <f>IF(AJ22="","",WORKDAY(AK21,1,Holiday!$A$2:$A$100000))</f>
        <v>43896</v>
      </c>
      <c r="AL22" s="125">
        <f>IF(AJ22="","",IF($AK22&gt;=$B$33,$B$34,VLOOKUP($AK22,'THOR i, Index'!$A:$D,4,0)))</f>
        <v>0.99458999999999997</v>
      </c>
      <c r="AM22" s="126">
        <f t="shared" si="18"/>
        <v>3</v>
      </c>
      <c r="AN22" s="127">
        <f t="shared" si="19"/>
        <v>1.0000817471232877</v>
      </c>
    </row>
    <row r="23" spans="1:40" x14ac:dyDescent="0.3">
      <c r="A23" s="51" t="s">
        <v>61</v>
      </c>
      <c r="B23" s="69" t="s">
        <v>25</v>
      </c>
      <c r="L23" s="29"/>
      <c r="AE23" s="88" t="str">
        <f t="shared" si="15"/>
        <v/>
      </c>
      <c r="AF23" s="26" t="str">
        <f>IF(AE23="","",WORKDAY(AF22,1,Holiday!$A$2:$A$100000))</f>
        <v/>
      </c>
      <c r="AG23" s="89" t="str">
        <f>_xlfn.IFNA(VLOOKUP($AF23,'THOR i, Index'!$A:$D,4,0),"")</f>
        <v/>
      </c>
      <c r="AH23" s="90" t="str">
        <f t="shared" si="16"/>
        <v/>
      </c>
      <c r="AI23" s="91" t="str">
        <f t="shared" si="22"/>
        <v/>
      </c>
      <c r="AJ23" s="102">
        <f t="shared" si="17"/>
        <v>21</v>
      </c>
      <c r="AK23" s="103">
        <f>IF(AJ23="","",WORKDAY(AK22,1,Holiday!$A$2:$A$100000))</f>
        <v>43899</v>
      </c>
      <c r="AL23" s="125">
        <f>IF(AJ23="","",IF($AK23&gt;=$B$33,$B$34,VLOOKUP($AK23,'THOR i, Index'!$A:$D,4,0)))</f>
        <v>0.99458999999999997</v>
      </c>
      <c r="AM23" s="126">
        <f t="shared" si="18"/>
        <v>1</v>
      </c>
      <c r="AN23" s="127">
        <f t="shared" si="19"/>
        <v>1.000027249041096</v>
      </c>
    </row>
    <row r="24" spans="1:40" ht="18.75" customHeight="1" x14ac:dyDescent="0.3">
      <c r="A24" s="51" t="s">
        <v>29</v>
      </c>
      <c r="B24" s="58">
        <f>WORKDAY(B22,RIGHT(B23,1),Holiday!$A2:$A100000)</f>
        <v>43878</v>
      </c>
      <c r="L24" s="29"/>
      <c r="AE24" s="88" t="str">
        <f t="shared" si="15"/>
        <v/>
      </c>
      <c r="AF24" s="26" t="str">
        <f>IF(AE24="","",WORKDAY(AF23,1,Holiday!$A$2:$A$100000))</f>
        <v/>
      </c>
      <c r="AG24" s="89" t="str">
        <f>_xlfn.IFNA(VLOOKUP($AF24,'THOR i, Index'!$A:$D,4,0),"")</f>
        <v/>
      </c>
      <c r="AH24" s="90" t="str">
        <f t="shared" si="16"/>
        <v/>
      </c>
      <c r="AI24" s="91" t="str">
        <f t="shared" si="22"/>
        <v/>
      </c>
      <c r="AJ24" s="102">
        <f t="shared" si="17"/>
        <v>22</v>
      </c>
      <c r="AK24" s="103">
        <f>IF(AJ24="","",WORKDAY(AK23,1,Holiday!$A$2:$A$100000))</f>
        <v>43900</v>
      </c>
      <c r="AL24" s="125">
        <f>IF(AJ24="","",IF($AK24&gt;=$B$33,$B$34,VLOOKUP($AK24,'THOR i, Index'!$A:$D,4,0)))</f>
        <v>0.99458999999999997</v>
      </c>
      <c r="AM24" s="126">
        <f t="shared" si="18"/>
        <v>1</v>
      </c>
      <c r="AN24" s="127">
        <f t="shared" si="19"/>
        <v>1.000027249041096</v>
      </c>
    </row>
    <row r="25" spans="1:40" x14ac:dyDescent="0.3">
      <c r="A25" s="51" t="s">
        <v>60</v>
      </c>
      <c r="B25" s="70">
        <f>(B13-B24)/365</f>
        <v>2.0027397260273974</v>
      </c>
      <c r="L25" s="29"/>
      <c r="Y25" s="101"/>
      <c r="AE25" s="88" t="str">
        <f t="shared" si="15"/>
        <v/>
      </c>
      <c r="AF25" s="26" t="str">
        <f>IF(AE25="","",WORKDAY(AF24,1,Holiday!$A$2:$A$100000))</f>
        <v/>
      </c>
      <c r="AG25" s="89" t="str">
        <f>_xlfn.IFNA(VLOOKUP($AF25,'THOR i, Index'!$A:$D,4,0),"")</f>
        <v/>
      </c>
      <c r="AH25" s="90" t="str">
        <f t="shared" si="16"/>
        <v/>
      </c>
      <c r="AI25" s="91" t="str">
        <f t="shared" si="22"/>
        <v/>
      </c>
      <c r="AJ25" s="102">
        <f t="shared" si="17"/>
        <v>23</v>
      </c>
      <c r="AK25" s="103">
        <f>IF(AJ25="","",WORKDAY(AK24,1,Holiday!$A$2:$A$100000))</f>
        <v>43901</v>
      </c>
      <c r="AL25" s="125">
        <f>IF(AJ25="","",IF($AK25&gt;=$B$33,$B$34,VLOOKUP($AK25,'THOR i, Index'!$A:$D,4,0)))</f>
        <v>0.99458999999999997</v>
      </c>
      <c r="AM25" s="126">
        <f t="shared" si="18"/>
        <v>1</v>
      </c>
      <c r="AN25" s="127">
        <f t="shared" si="19"/>
        <v>1.000027249041096</v>
      </c>
    </row>
    <row r="26" spans="1:40" x14ac:dyDescent="0.3">
      <c r="A26" s="51" t="s">
        <v>20</v>
      </c>
      <c r="B26" s="57">
        <v>1000</v>
      </c>
      <c r="L26" s="29"/>
      <c r="AE26" s="88" t="str">
        <f t="shared" si="15"/>
        <v/>
      </c>
      <c r="AF26" s="26" t="str">
        <f>IF(AE26="","",WORKDAY(AF25,1,Holiday!$A$2:$A$100000))</f>
        <v/>
      </c>
      <c r="AG26" s="89" t="str">
        <f>_xlfn.IFNA(VLOOKUP($AF26,'THOR i, Index'!$A:$D,4,0),"")</f>
        <v/>
      </c>
      <c r="AH26" s="90" t="str">
        <f t="shared" si="16"/>
        <v/>
      </c>
      <c r="AI26" s="91" t="str">
        <f t="shared" si="22"/>
        <v/>
      </c>
      <c r="AJ26" s="102">
        <f t="shared" si="17"/>
        <v>24</v>
      </c>
      <c r="AK26" s="103">
        <f>IF(AJ26="","",WORKDAY(AK25,1,Holiday!$A$2:$A$100000))</f>
        <v>43902</v>
      </c>
      <c r="AL26" s="125">
        <f>IF(AJ26="","",IF($AK26&gt;=$B$33,$B$34,VLOOKUP($AK26,'THOR i, Index'!$A:$D,4,0)))</f>
        <v>0.99458999999999997</v>
      </c>
      <c r="AM26" s="126">
        <f t="shared" si="18"/>
        <v>1</v>
      </c>
      <c r="AN26" s="127">
        <f t="shared" si="19"/>
        <v>1.000027249041096</v>
      </c>
    </row>
    <row r="27" spans="1:40" x14ac:dyDescent="0.3">
      <c r="A27" s="51" t="s">
        <v>22</v>
      </c>
      <c r="B27" s="71">
        <f>B26*$B$3</f>
        <v>1000000</v>
      </c>
      <c r="L27" s="29"/>
      <c r="AE27" s="88" t="str">
        <f t="shared" si="15"/>
        <v/>
      </c>
      <c r="AF27" s="26" t="str">
        <f>IF(AE27="","",WORKDAY(AF26,1,Holiday!$A$2:$A$100000))</f>
        <v/>
      </c>
      <c r="AG27" s="89" t="str">
        <f>_xlfn.IFNA(VLOOKUP($AF27,'THOR i, Index'!$A:$D,4,0),"")</f>
        <v/>
      </c>
      <c r="AH27" s="90" t="str">
        <f t="shared" si="16"/>
        <v/>
      </c>
      <c r="AI27" s="91" t="str">
        <f t="shared" si="22"/>
        <v/>
      </c>
      <c r="AJ27" s="102">
        <f t="shared" si="17"/>
        <v>25</v>
      </c>
      <c r="AK27" s="103">
        <f>IF(AJ27="","",WORKDAY(AK26,1,Holiday!$A$2:$A$100000))</f>
        <v>43903</v>
      </c>
      <c r="AL27" s="125">
        <f>IF(AJ27="","",IF($AK27&gt;=$B$33,$B$34,VLOOKUP($AK27,'THOR i, Index'!$A:$D,4,0)))</f>
        <v>0.99458999999999997</v>
      </c>
      <c r="AM27" s="126">
        <f t="shared" si="18"/>
        <v>3</v>
      </c>
      <c r="AN27" s="127">
        <f t="shared" si="19"/>
        <v>1.0000817471232877</v>
      </c>
    </row>
    <row r="28" spans="1:40" x14ac:dyDescent="0.3">
      <c r="A28" s="51" t="s">
        <v>90</v>
      </c>
      <c r="B28" s="72">
        <v>5</v>
      </c>
      <c r="L28" s="29"/>
      <c r="AE28" s="88" t="str">
        <f t="shared" si="15"/>
        <v/>
      </c>
      <c r="AF28" s="26" t="str">
        <f>IF(AE28="","",WORKDAY(AF27,1,Holiday!$A$2:$A$100000))</f>
        <v/>
      </c>
      <c r="AG28" s="89" t="str">
        <f>_xlfn.IFNA(VLOOKUP($AF28,'THOR i, Index'!$A:$D,4,0),"")</f>
        <v/>
      </c>
      <c r="AH28" s="90" t="str">
        <f t="shared" si="16"/>
        <v/>
      </c>
      <c r="AI28" s="91" t="str">
        <f t="shared" si="22"/>
        <v/>
      </c>
      <c r="AJ28" s="102">
        <f t="shared" si="17"/>
        <v>26</v>
      </c>
      <c r="AK28" s="103">
        <f>IF(AJ28="","",WORKDAY(AK27,1,Holiday!$A$2:$A$100000))</f>
        <v>43906</v>
      </c>
      <c r="AL28" s="125">
        <f>IF(AJ28="","",IF($AK28&gt;=$B$33,$B$34,VLOOKUP($AK28,'THOR i, Index'!$A:$D,4,0)))</f>
        <v>0.99458999999999997</v>
      </c>
      <c r="AM28" s="126">
        <f t="shared" si="18"/>
        <v>1</v>
      </c>
      <c r="AN28" s="127">
        <f t="shared" si="19"/>
        <v>1.000027249041096</v>
      </c>
    </row>
    <row r="29" spans="1:40" x14ac:dyDescent="0.3">
      <c r="A29" s="51" t="s">
        <v>32</v>
      </c>
      <c r="B29" s="52">
        <f>B24-B31</f>
        <v>0</v>
      </c>
      <c r="L29" s="29"/>
      <c r="AE29" s="88" t="str">
        <f t="shared" si="15"/>
        <v/>
      </c>
      <c r="AF29" s="26" t="str">
        <f>IF(AE29="","",WORKDAY(AF28,1,Holiday!$A$2:$A$100000))</f>
        <v/>
      </c>
      <c r="AG29" s="89" t="str">
        <f>_xlfn.IFNA(VLOOKUP($AF29,'THOR i, Index'!$A:$D,4,0),"")</f>
        <v/>
      </c>
      <c r="AH29" s="90" t="str">
        <f t="shared" si="16"/>
        <v/>
      </c>
      <c r="AI29" s="91" t="str">
        <f t="shared" si="22"/>
        <v/>
      </c>
      <c r="AJ29" s="102">
        <f t="shared" si="17"/>
        <v>27</v>
      </c>
      <c r="AK29" s="103">
        <f>IF(AJ29="","",WORKDAY(AK28,1,Holiday!$A$2:$A$100000))</f>
        <v>43907</v>
      </c>
      <c r="AL29" s="125">
        <f>IF(AJ29="","",IF($AK29&gt;=$B$33,$B$34,VLOOKUP($AK29,'THOR i, Index'!$A:$D,4,0)))</f>
        <v>0.99458999999999997</v>
      </c>
      <c r="AM29" s="126">
        <f t="shared" si="18"/>
        <v>1</v>
      </c>
      <c r="AN29" s="127">
        <f t="shared" si="19"/>
        <v>1.000027249041096</v>
      </c>
    </row>
    <row r="30" spans="1:40" x14ac:dyDescent="0.3">
      <c r="A30" s="51" t="s">
        <v>33</v>
      </c>
      <c r="B30" s="52">
        <f>B32-B24</f>
        <v>91</v>
      </c>
      <c r="L30" s="29"/>
      <c r="AE30" s="88" t="str">
        <f t="shared" si="15"/>
        <v/>
      </c>
      <c r="AF30" s="26" t="str">
        <f>IF(AE30="","",WORKDAY(AF29,1,Holiday!$A$2:$A$100000))</f>
        <v/>
      </c>
      <c r="AG30" s="89" t="str">
        <f>_xlfn.IFNA(VLOOKUP($AF30,'THOR i, Index'!$A:$D,4,0),"")</f>
        <v/>
      </c>
      <c r="AH30" s="90" t="str">
        <f t="shared" si="16"/>
        <v/>
      </c>
      <c r="AI30" s="91" t="str">
        <f t="shared" si="22"/>
        <v/>
      </c>
      <c r="AJ30" s="102">
        <f t="shared" si="17"/>
        <v>28</v>
      </c>
      <c r="AK30" s="103">
        <f>IF(AJ30="","",WORKDAY(AK29,1,Holiday!$A$2:$A$100000))</f>
        <v>43908</v>
      </c>
      <c r="AL30" s="125">
        <f>IF(AJ30="","",IF($AK30&gt;=$B$33,$B$34,VLOOKUP($AK30,'THOR i, Index'!$A:$D,4,0)))</f>
        <v>0.99458999999999997</v>
      </c>
      <c r="AM30" s="126">
        <f t="shared" si="18"/>
        <v>1</v>
      </c>
      <c r="AN30" s="127">
        <f t="shared" si="19"/>
        <v>1.000027249041096</v>
      </c>
    </row>
    <row r="31" spans="1:40" x14ac:dyDescent="0.3">
      <c r="A31" s="51" t="s">
        <v>30</v>
      </c>
      <c r="B31" s="58">
        <f>VLOOKUP($B$24,E3:$E$22,1,1)</f>
        <v>43878</v>
      </c>
      <c r="L31" s="29"/>
      <c r="AE31" s="88" t="str">
        <f t="shared" si="15"/>
        <v/>
      </c>
      <c r="AF31" s="26" t="str">
        <f>IF(AE31="","",WORKDAY(AF30,1,Holiday!$A$2:$A$100000))</f>
        <v/>
      </c>
      <c r="AG31" s="89" t="str">
        <f>_xlfn.IFNA(VLOOKUP($AF31,'THOR i, Index'!$A:$D,4,0),"")</f>
        <v/>
      </c>
      <c r="AH31" s="90" t="str">
        <f t="shared" si="16"/>
        <v/>
      </c>
      <c r="AI31" s="91" t="str">
        <f t="shared" si="22"/>
        <v/>
      </c>
      <c r="AJ31" s="102">
        <f t="shared" si="17"/>
        <v>29</v>
      </c>
      <c r="AK31" s="103">
        <f>IF(AJ31="","",WORKDAY(AK30,1,Holiday!$A$2:$A$100000))</f>
        <v>43909</v>
      </c>
      <c r="AL31" s="125">
        <f>IF(AJ31="","",IF($AK31&gt;=$B$33,$B$34,VLOOKUP($AK31,'THOR i, Index'!$A:$D,4,0)))</f>
        <v>0.99458999999999997</v>
      </c>
      <c r="AM31" s="126">
        <f t="shared" si="18"/>
        <v>1</v>
      </c>
      <c r="AN31" s="127">
        <f t="shared" si="19"/>
        <v>1.000027249041096</v>
      </c>
    </row>
    <row r="32" spans="1:40" x14ac:dyDescent="0.3">
      <c r="A32" s="51" t="s">
        <v>31</v>
      </c>
      <c r="B32" s="58">
        <f>VLOOKUP($B$24,E3:$F$22,2,1)</f>
        <v>43969</v>
      </c>
      <c r="L32" s="29"/>
      <c r="AE32" s="88" t="str">
        <f t="shared" si="15"/>
        <v/>
      </c>
      <c r="AF32" s="26" t="str">
        <f>IF(AE32="","",WORKDAY(AF31,1,Holiday!$A$2:$A$100000))</f>
        <v/>
      </c>
      <c r="AG32" s="89" t="str">
        <f>_xlfn.IFNA(VLOOKUP($AF32,'THOR i, Index'!$A:$D,4,0),"")</f>
        <v/>
      </c>
      <c r="AH32" s="90" t="str">
        <f t="shared" si="16"/>
        <v/>
      </c>
      <c r="AI32" s="91" t="str">
        <f t="shared" si="22"/>
        <v/>
      </c>
      <c r="AJ32" s="102">
        <f t="shared" si="17"/>
        <v>30</v>
      </c>
      <c r="AK32" s="103">
        <f>IF(AJ32="","",WORKDAY(AK31,1,Holiday!$A$2:$A$100000))</f>
        <v>43910</v>
      </c>
      <c r="AL32" s="125">
        <f>IF(AJ32="","",IF($AK32&gt;=$B$33,$B$34,VLOOKUP($AK32,'THOR i, Index'!$A:$D,4,0)))</f>
        <v>0.99458999999999997</v>
      </c>
      <c r="AM32" s="126">
        <f t="shared" si="18"/>
        <v>3</v>
      </c>
      <c r="AN32" s="127">
        <f t="shared" si="19"/>
        <v>1.0000817471232877</v>
      </c>
    </row>
    <row r="33" spans="1:40" ht="21.75" x14ac:dyDescent="0.3">
      <c r="A33" s="51" t="s">
        <v>51</v>
      </c>
      <c r="B33" s="58">
        <f>WORKDAY($B$22,-1,Holiday!$A$2:$A$100000)</f>
        <v>43873</v>
      </c>
      <c r="L33" s="29"/>
      <c r="AE33" s="88" t="str">
        <f t="shared" si="15"/>
        <v/>
      </c>
      <c r="AF33" s="26" t="str">
        <f>IF(AE33="","",WORKDAY(AF32,1,Holiday!$A$2:$A$100000))</f>
        <v/>
      </c>
      <c r="AG33" s="89" t="str">
        <f>_xlfn.IFNA(VLOOKUP($AF33,'THOR i, Index'!$A:$D,4,0),"")</f>
        <v/>
      </c>
      <c r="AH33" s="90" t="str">
        <f t="shared" si="16"/>
        <v/>
      </c>
      <c r="AI33" s="91" t="str">
        <f t="shared" si="22"/>
        <v/>
      </c>
      <c r="AJ33" s="102">
        <f t="shared" si="17"/>
        <v>31</v>
      </c>
      <c r="AK33" s="103">
        <f>IF(AJ33="","",WORKDAY(AK32,1,Holiday!$A$2:$A$100000))</f>
        <v>43913</v>
      </c>
      <c r="AL33" s="125">
        <f>IF(AJ33="","",IF($AK33&gt;=$B$33,$B$34,VLOOKUP($AK33,'THOR i, Index'!$A:$D,4,0)))</f>
        <v>0.99458999999999997</v>
      </c>
      <c r="AM33" s="126">
        <f t="shared" si="18"/>
        <v>1</v>
      </c>
      <c r="AN33" s="127">
        <f t="shared" si="19"/>
        <v>1.000027249041096</v>
      </c>
    </row>
    <row r="34" spans="1:40" ht="22.5" thickBot="1" x14ac:dyDescent="0.35">
      <c r="A34" s="62" t="s">
        <v>50</v>
      </c>
      <c r="B34" s="73">
        <f>_xlfn.IFNA(VLOOKUP($B$33,'THOR i, Index'!$A:$D,4,0),LOOKUP(2,1/NOT(ISBLANK('THOR i, Index'!$D:$D)),'THOR i, Index'!$D:$D))</f>
        <v>0.99458999999999997</v>
      </c>
      <c r="L34" s="29"/>
      <c r="AE34" s="88" t="str">
        <f t="shared" si="15"/>
        <v/>
      </c>
      <c r="AF34" s="26" t="str">
        <f>IF(AE34="","",WORKDAY(AF33,1,Holiday!$A$2:$A$100000))</f>
        <v/>
      </c>
      <c r="AG34" s="89" t="str">
        <f>_xlfn.IFNA(VLOOKUP($AF34,'THOR i, Index'!$A:$D,4,0),"")</f>
        <v/>
      </c>
      <c r="AH34" s="90" t="str">
        <f t="shared" si="16"/>
        <v/>
      </c>
      <c r="AI34" s="91" t="str">
        <f t="shared" si="22"/>
        <v/>
      </c>
      <c r="AJ34" s="102">
        <f t="shared" si="17"/>
        <v>32</v>
      </c>
      <c r="AK34" s="103">
        <f>IF(AJ34="","",WORKDAY(AK33,1,Holiday!$A$2:$A$100000))</f>
        <v>43914</v>
      </c>
      <c r="AL34" s="125">
        <f>IF(AJ34="","",IF($AK34&gt;=$B$33,$B$34,VLOOKUP($AK34,'THOR i, Index'!$A:$D,4,0)))</f>
        <v>0.99458999999999997</v>
      </c>
      <c r="AM34" s="126">
        <f t="shared" si="18"/>
        <v>1</v>
      </c>
      <c r="AN34" s="127">
        <f t="shared" si="19"/>
        <v>1.000027249041096</v>
      </c>
    </row>
    <row r="35" spans="1:40" ht="21.75" x14ac:dyDescent="0.3">
      <c r="A35" s="99" t="s">
        <v>147</v>
      </c>
      <c r="B35" s="100">
        <f>COUNTIFS('Business Day'!$B:$B,"&gt;="&amp;$B$36,'Business Day'!$B:$B,"&lt;="&amp;$B$37)-1</f>
        <v>0</v>
      </c>
      <c r="AE35" s="88" t="str">
        <f t="shared" si="15"/>
        <v/>
      </c>
      <c r="AF35" s="26" t="str">
        <f>IF(AE35="","",WORKDAY(AF34,1,Holiday!$A$2:$A$100000))</f>
        <v/>
      </c>
      <c r="AG35" s="89" t="str">
        <f>_xlfn.IFNA(VLOOKUP($AF35,'THOR i, Index'!$A:$D,4,0),"")</f>
        <v/>
      </c>
      <c r="AH35" s="90" t="str">
        <f t="shared" si="16"/>
        <v/>
      </c>
      <c r="AI35" s="91" t="str">
        <f t="shared" si="22"/>
        <v/>
      </c>
      <c r="AJ35" s="102">
        <f t="shared" si="17"/>
        <v>33</v>
      </c>
      <c r="AK35" s="103">
        <f>IF(AJ35="","",WORKDAY(AK34,1,Holiday!$A$2:$A$100000))</f>
        <v>43915</v>
      </c>
      <c r="AL35" s="125">
        <f>IF(AJ35="","",IF($AK35&gt;=$B$33,$B$34,VLOOKUP($AK35,'THOR i, Index'!$A:$D,4,0)))</f>
        <v>0.99458999999999997</v>
      </c>
      <c r="AM35" s="126">
        <f t="shared" si="18"/>
        <v>1</v>
      </c>
      <c r="AN35" s="127">
        <f t="shared" si="19"/>
        <v>1.000027249041096</v>
      </c>
    </row>
    <row r="36" spans="1:40" x14ac:dyDescent="0.3">
      <c r="A36" s="59" t="s">
        <v>68</v>
      </c>
      <c r="B36" s="60">
        <f>WORKDAY($B$31,-$B$8,Holiday!$A$2:$A$995)</f>
        <v>43868</v>
      </c>
      <c r="AE36" s="88" t="str">
        <f t="shared" ref="AE36:AE67" si="28">IF(AE35&gt;$B$35,"",AE35+1)</f>
        <v/>
      </c>
      <c r="AF36" s="26" t="str">
        <f>IF(AE36="","",WORKDAY(AF35,1,Holiday!$A$2:$A$100000))</f>
        <v/>
      </c>
      <c r="AG36" s="89" t="str">
        <f>_xlfn.IFNA(VLOOKUP($AF36,'THOR i, Index'!$A:$D,4,0),"")</f>
        <v/>
      </c>
      <c r="AH36" s="90" t="str">
        <f t="shared" si="16"/>
        <v/>
      </c>
      <c r="AI36" s="91" t="str">
        <f t="shared" si="22"/>
        <v/>
      </c>
      <c r="AJ36" s="102">
        <f t="shared" ref="AJ36:AJ67" si="29">IF(AJ35&gt;$B$41,"",AJ35+1)</f>
        <v>34</v>
      </c>
      <c r="AK36" s="103">
        <f>IF(AJ36="","",WORKDAY(AK35,1,Holiday!$A$2:$A$100000))</f>
        <v>43916</v>
      </c>
      <c r="AL36" s="125">
        <f>IF(AJ36="","",IF($AK36&gt;=$B$33,$B$34,VLOOKUP($AK36,'THOR i, Index'!$A:$D,4,0)))</f>
        <v>0.99458999999999997</v>
      </c>
      <c r="AM36" s="126">
        <f t="shared" si="18"/>
        <v>1</v>
      </c>
      <c r="AN36" s="127">
        <f t="shared" si="19"/>
        <v>1.000027249041096</v>
      </c>
    </row>
    <row r="37" spans="1:40" x14ac:dyDescent="0.3">
      <c r="A37" s="59" t="s">
        <v>66</v>
      </c>
      <c r="B37" s="60">
        <f>WORKDAY($B$24,-$B$8,Holiday!$A$2:$A$995)</f>
        <v>43868</v>
      </c>
      <c r="L37" s="81"/>
      <c r="AE37" s="88" t="str">
        <f t="shared" si="28"/>
        <v/>
      </c>
      <c r="AF37" s="26" t="str">
        <f>IF(AE37="","",WORKDAY(AF36,1,Holiday!$A$2:$A$100000))</f>
        <v/>
      </c>
      <c r="AG37" s="89" t="str">
        <f>_xlfn.IFNA(VLOOKUP($AF37,'THOR i, Index'!$A:$D,4,0),"")</f>
        <v/>
      </c>
      <c r="AH37" s="90" t="str">
        <f t="shared" si="16"/>
        <v/>
      </c>
      <c r="AI37" s="91" t="str">
        <f t="shared" si="22"/>
        <v/>
      </c>
      <c r="AJ37" s="102">
        <f t="shared" si="29"/>
        <v>35</v>
      </c>
      <c r="AK37" s="103">
        <f>IF(AJ37="","",WORKDAY(AK36,1,Holiday!$A$2:$A$100000))</f>
        <v>43917</v>
      </c>
      <c r="AL37" s="125">
        <f>IF(AJ37="","",IF($AK37&gt;=$B$33,$B$34,VLOOKUP($AK37,'THOR i, Index'!$A:$D,4,0)))</f>
        <v>0.99458999999999997</v>
      </c>
      <c r="AM37" s="126">
        <f t="shared" si="18"/>
        <v>3</v>
      </c>
      <c r="AN37" s="127">
        <f t="shared" si="19"/>
        <v>1.0000817471232877</v>
      </c>
    </row>
    <row r="38" spans="1:40" ht="21.75" x14ac:dyDescent="0.3">
      <c r="A38" s="59" t="s">
        <v>69</v>
      </c>
      <c r="B38" s="150">
        <f>B37-B36</f>
        <v>0</v>
      </c>
      <c r="AE38" s="88" t="str">
        <f t="shared" si="28"/>
        <v/>
      </c>
      <c r="AF38" s="26" t="str">
        <f>IF(AE38="","",WORKDAY(AF37,1,Holiday!$A$2:$A$100000))</f>
        <v/>
      </c>
      <c r="AG38" s="89" t="str">
        <f>_xlfn.IFNA(VLOOKUP($AF38,'THOR i, Index'!$A:$D,4,0),"")</f>
        <v/>
      </c>
      <c r="AH38" s="90" t="str">
        <f t="shared" si="16"/>
        <v/>
      </c>
      <c r="AI38" s="91" t="str">
        <f t="shared" si="22"/>
        <v/>
      </c>
      <c r="AJ38" s="102">
        <f t="shared" si="29"/>
        <v>36</v>
      </c>
      <c r="AK38" s="103">
        <f>IF(AJ38="","",WORKDAY(AK37,1,Holiday!$A$2:$A$100000))</f>
        <v>43920</v>
      </c>
      <c r="AL38" s="125">
        <f>IF(AJ38="","",IF($AK38&gt;=$B$33,$B$34,VLOOKUP($AK38,'THOR i, Index'!$A:$D,4,0)))</f>
        <v>0.99458999999999997</v>
      </c>
      <c r="AM38" s="126">
        <f t="shared" si="18"/>
        <v>1</v>
      </c>
      <c r="AN38" s="127">
        <f t="shared" si="19"/>
        <v>1.000027249041096</v>
      </c>
    </row>
    <row r="39" spans="1:40" ht="21.75" x14ac:dyDescent="0.3">
      <c r="A39" s="61" t="s">
        <v>173</v>
      </c>
      <c r="B39" s="151">
        <f>IF($B$29=0,0,ROUND((PRODUCT($AI:$AI)-1)*(365/$B$38),7))</f>
        <v>0</v>
      </c>
      <c r="AE39" s="88" t="str">
        <f t="shared" si="28"/>
        <v/>
      </c>
      <c r="AF39" s="26" t="str">
        <f>IF(AE39="","",WORKDAY(AF38,1,Holiday!$A$2:$A$100000))</f>
        <v/>
      </c>
      <c r="AG39" s="89" t="str">
        <f>_xlfn.IFNA(VLOOKUP($AF39,'THOR i, Index'!$A:$D,4,0),"")</f>
        <v/>
      </c>
      <c r="AH39" s="90" t="str">
        <f t="shared" si="16"/>
        <v/>
      </c>
      <c r="AI39" s="91" t="str">
        <f t="shared" si="22"/>
        <v/>
      </c>
      <c r="AJ39" s="102">
        <f t="shared" si="29"/>
        <v>37</v>
      </c>
      <c r="AK39" s="103">
        <f>IF(AJ39="","",WORKDAY(AK38,1,Holiday!$A$2:$A$100000))</f>
        <v>43921</v>
      </c>
      <c r="AL39" s="125">
        <f>IF(AJ39="","",IF($AK39&gt;=$B$33,$B$34,VLOOKUP($AK39,'THOR i, Index'!$A:$D,4,0)))</f>
        <v>0.99458999999999997</v>
      </c>
      <c r="AM39" s="126">
        <f t="shared" si="18"/>
        <v>1</v>
      </c>
      <c r="AN39" s="127">
        <f t="shared" si="19"/>
        <v>1.000027249041096</v>
      </c>
    </row>
    <row r="40" spans="1:40" ht="19.5" thickBot="1" x14ac:dyDescent="0.35">
      <c r="A40" s="61" t="s">
        <v>150</v>
      </c>
      <c r="B40" s="152">
        <f>IF($B$29=0,0,$B$39+$B$10/10000)</f>
        <v>0</v>
      </c>
      <c r="AE40" s="88" t="str">
        <f t="shared" si="28"/>
        <v/>
      </c>
      <c r="AF40" s="26" t="str">
        <f>IF(AE40="","",WORKDAY(AF39,1,Holiday!$A$2:$A$100000))</f>
        <v/>
      </c>
      <c r="AG40" s="89" t="str">
        <f>_xlfn.IFNA(VLOOKUP($AF40,'THOR i, Index'!$A:$D,4,0),"")</f>
        <v/>
      </c>
      <c r="AH40" s="90" t="str">
        <f t="shared" si="16"/>
        <v/>
      </c>
      <c r="AI40" s="91" t="str">
        <f t="shared" si="22"/>
        <v/>
      </c>
      <c r="AJ40" s="102">
        <f t="shared" si="29"/>
        <v>38</v>
      </c>
      <c r="AK40" s="103">
        <f>IF(AJ40="","",WORKDAY(AK39,1,Holiday!$A$2:$A$100000))</f>
        <v>43922</v>
      </c>
      <c r="AL40" s="125">
        <f>IF(AJ40="","",IF($AK40&gt;=$B$33,$B$34,VLOOKUP($AK40,'THOR i, Index'!$A:$D,4,0)))</f>
        <v>0.99458999999999997</v>
      </c>
      <c r="AM40" s="126">
        <f t="shared" si="18"/>
        <v>1</v>
      </c>
      <c r="AN40" s="127">
        <f t="shared" si="19"/>
        <v>1.000027249041096</v>
      </c>
    </row>
    <row r="41" spans="1:40" ht="21.75" x14ac:dyDescent="0.3">
      <c r="A41" s="135" t="s">
        <v>67</v>
      </c>
      <c r="B41" s="153">
        <f>COUNTIFS('Business Day'!$B:$B,"&gt;="&amp;$B$42,'Business Day'!$B:$B,"&lt;="&amp;$B$43)-1</f>
        <v>61</v>
      </c>
      <c r="AE41" s="88" t="str">
        <f t="shared" si="28"/>
        <v/>
      </c>
      <c r="AF41" s="26" t="str">
        <f>IF(AE41="","",WORKDAY(AF40,1,Holiday!$A$2:$A$100000))</f>
        <v/>
      </c>
      <c r="AG41" s="89" t="str">
        <f>_xlfn.IFNA(VLOOKUP($AF41,'THOR i, Index'!$A:$D,4,0),"")</f>
        <v/>
      </c>
      <c r="AH41" s="90" t="str">
        <f t="shared" si="16"/>
        <v/>
      </c>
      <c r="AI41" s="91" t="str">
        <f t="shared" si="22"/>
        <v/>
      </c>
      <c r="AJ41" s="102">
        <f t="shared" si="29"/>
        <v>39</v>
      </c>
      <c r="AK41" s="103">
        <f>IF(AJ41="","",WORKDAY(AK40,1,Holiday!$A$2:$A$100000))</f>
        <v>43923</v>
      </c>
      <c r="AL41" s="125">
        <f>IF(AJ41="","",IF($AK41&gt;=$B$33,$B$34,VLOOKUP($AK41,'THOR i, Index'!$A:$D,4,0)))</f>
        <v>0.99458999999999997</v>
      </c>
      <c r="AM41" s="126">
        <f t="shared" si="18"/>
        <v>1</v>
      </c>
      <c r="AN41" s="127">
        <f t="shared" si="19"/>
        <v>1.000027249041096</v>
      </c>
    </row>
    <row r="42" spans="1:40" x14ac:dyDescent="0.3">
      <c r="A42" s="136" t="s">
        <v>64</v>
      </c>
      <c r="B42" s="154">
        <f>WORKDAY($B$31,-$B$8,Holiday!$A$2:$A$995)</f>
        <v>43868</v>
      </c>
      <c r="AE42" s="88" t="str">
        <f t="shared" si="28"/>
        <v/>
      </c>
      <c r="AF42" s="26" t="str">
        <f>IF(AE42="","",WORKDAY(AF41,1,Holiday!$A$2:$A$100000))</f>
        <v/>
      </c>
      <c r="AG42" s="89" t="str">
        <f>_xlfn.IFNA(VLOOKUP($AF42,'THOR i, Index'!$A:$D,4,0),"")</f>
        <v/>
      </c>
      <c r="AH42" s="90" t="str">
        <f t="shared" si="16"/>
        <v/>
      </c>
      <c r="AI42" s="91" t="str">
        <f t="shared" si="22"/>
        <v/>
      </c>
      <c r="AJ42" s="102">
        <f t="shared" si="29"/>
        <v>40</v>
      </c>
      <c r="AK42" s="103">
        <f>IF(AJ42="","",WORKDAY(AK41,1,Holiday!$A$2:$A$100000))</f>
        <v>43924</v>
      </c>
      <c r="AL42" s="125">
        <f>IF(AJ42="","",IF($AK42&gt;=$B$33,$B$34,VLOOKUP($AK42,'THOR i, Index'!$A:$D,4,0)))</f>
        <v>0.99458999999999997</v>
      </c>
      <c r="AM42" s="126">
        <f t="shared" si="18"/>
        <v>4</v>
      </c>
      <c r="AN42" s="127">
        <f t="shared" si="19"/>
        <v>1.0001089961643836</v>
      </c>
    </row>
    <row r="43" spans="1:40" ht="21.75" x14ac:dyDescent="0.3">
      <c r="A43" s="136" t="s">
        <v>65</v>
      </c>
      <c r="B43" s="154">
        <f>WORKDAY($B$32,-$B$8,Holiday!$A$2:$A$1001)</f>
        <v>43962</v>
      </c>
      <c r="AE43" s="88" t="str">
        <f t="shared" si="28"/>
        <v/>
      </c>
      <c r="AF43" s="26" t="str">
        <f>IF(AE43="","",WORKDAY(AF42,1,Holiday!$A$2:$A$100000))</f>
        <v/>
      </c>
      <c r="AG43" s="89" t="str">
        <f>_xlfn.IFNA(VLOOKUP($AF43,'THOR i, Index'!$A:$D,4,0),"")</f>
        <v/>
      </c>
      <c r="AH43" s="90" t="str">
        <f t="shared" si="16"/>
        <v/>
      </c>
      <c r="AI43" s="91" t="str">
        <f t="shared" si="22"/>
        <v/>
      </c>
      <c r="AJ43" s="102">
        <f t="shared" si="29"/>
        <v>41</v>
      </c>
      <c r="AK43" s="103">
        <f>IF(AJ43="","",WORKDAY(AK42,1,Holiday!$A$2:$A$100000))</f>
        <v>43928</v>
      </c>
      <c r="AL43" s="125">
        <f>IF(AJ43="","",IF($AK43&gt;=$B$33,$B$34,VLOOKUP($AK43,'THOR i, Index'!$A:$D,4,0)))</f>
        <v>0.99458999999999997</v>
      </c>
      <c r="AM43" s="126">
        <f t="shared" si="18"/>
        <v>1</v>
      </c>
      <c r="AN43" s="127">
        <f t="shared" si="19"/>
        <v>1.000027249041096</v>
      </c>
    </row>
    <row r="44" spans="1:40" ht="21.75" x14ac:dyDescent="0.3">
      <c r="A44" s="136" t="s">
        <v>69</v>
      </c>
      <c r="B44" s="155">
        <f>B43-B42</f>
        <v>94</v>
      </c>
      <c r="AE44" s="88" t="str">
        <f t="shared" si="28"/>
        <v/>
      </c>
      <c r="AF44" s="26" t="str">
        <f>IF(AE44="","",WORKDAY(AF43,1,Holiday!$A$2:$A$100000))</f>
        <v/>
      </c>
      <c r="AG44" s="89" t="str">
        <f>_xlfn.IFNA(VLOOKUP($AF44,'THOR i, Index'!$A:$D,4,0),"")</f>
        <v/>
      </c>
      <c r="AH44" s="90" t="str">
        <f t="shared" si="16"/>
        <v/>
      </c>
      <c r="AI44" s="91" t="str">
        <f t="shared" si="22"/>
        <v/>
      </c>
      <c r="AJ44" s="102">
        <f t="shared" si="29"/>
        <v>42</v>
      </c>
      <c r="AK44" s="103">
        <f>IF(AJ44="","",WORKDAY(AK43,1,Holiday!$A$2:$A$100000))</f>
        <v>43929</v>
      </c>
      <c r="AL44" s="125">
        <f>IF(AJ44="","",IF($AK44&gt;=$B$33,$B$34,VLOOKUP($AK44,'THOR i, Index'!$A:$D,4,0)))</f>
        <v>0.99458999999999997</v>
      </c>
      <c r="AM44" s="126">
        <f t="shared" si="18"/>
        <v>1</v>
      </c>
      <c r="AN44" s="127">
        <f t="shared" si="19"/>
        <v>1.000027249041096</v>
      </c>
    </row>
    <row r="45" spans="1:40" ht="21.75" x14ac:dyDescent="0.3">
      <c r="A45" s="137" t="s">
        <v>153</v>
      </c>
      <c r="B45" s="156">
        <f>ROUND((PRODUCT($AN:$AN)-1)*(365/$B$44),7)</f>
        <v>9.9562999999999995E-3</v>
      </c>
      <c r="AE45" s="88" t="str">
        <f t="shared" si="28"/>
        <v/>
      </c>
      <c r="AF45" s="26" t="str">
        <f>IF(AE45="","",WORKDAY(AF44,1,Holiday!$A$2:$A$100000))</f>
        <v/>
      </c>
      <c r="AG45" s="89" t="str">
        <f>_xlfn.IFNA(VLOOKUP($AF45,'THOR i, Index'!$A:$D,4,0),"")</f>
        <v/>
      </c>
      <c r="AH45" s="90" t="str">
        <f t="shared" si="16"/>
        <v/>
      </c>
      <c r="AI45" s="91" t="str">
        <f t="shared" si="22"/>
        <v/>
      </c>
      <c r="AJ45" s="102">
        <f t="shared" si="29"/>
        <v>43</v>
      </c>
      <c r="AK45" s="103">
        <f>IF(AJ45="","",WORKDAY(AK44,1,Holiday!$A$2:$A$100000))</f>
        <v>43930</v>
      </c>
      <c r="AL45" s="125">
        <f>IF(AJ45="","",IF($AK45&gt;=$B$33,$B$34,VLOOKUP($AK45,'THOR i, Index'!$A:$D,4,0)))</f>
        <v>0.99458999999999997</v>
      </c>
      <c r="AM45" s="126">
        <f t="shared" si="18"/>
        <v>1</v>
      </c>
      <c r="AN45" s="127">
        <f t="shared" si="19"/>
        <v>1.000027249041096</v>
      </c>
    </row>
    <row r="46" spans="1:40" ht="19.5" thickBot="1" x14ac:dyDescent="0.35">
      <c r="A46" s="138" t="s">
        <v>151</v>
      </c>
      <c r="B46" s="157">
        <f>$B$45+$B$10/10000</f>
        <v>1.0956299999999999E-2</v>
      </c>
      <c r="K46" s="82"/>
      <c r="AE46" s="88" t="str">
        <f t="shared" si="28"/>
        <v/>
      </c>
      <c r="AF46" s="26" t="str">
        <f>IF(AE46="","",WORKDAY(AF45,1,Holiday!$A$2:$A$100000))</f>
        <v/>
      </c>
      <c r="AG46" s="89" t="str">
        <f>_xlfn.IFNA(VLOOKUP($AF46,'THOR i, Index'!$A:$D,4,0),"")</f>
        <v/>
      </c>
      <c r="AH46" s="90" t="str">
        <f t="shared" si="16"/>
        <v/>
      </c>
      <c r="AI46" s="91" t="str">
        <f t="shared" si="22"/>
        <v/>
      </c>
      <c r="AJ46" s="102">
        <f t="shared" si="29"/>
        <v>44</v>
      </c>
      <c r="AK46" s="103">
        <f>IF(AJ46="","",WORKDAY(AK45,1,Holiday!$A$2:$A$100000))</f>
        <v>43931</v>
      </c>
      <c r="AL46" s="125">
        <f>IF(AJ46="","",IF($AK46&gt;=$B$33,$B$34,VLOOKUP($AK46,'THOR i, Index'!$A:$D,4,0)))</f>
        <v>0.99458999999999997</v>
      </c>
      <c r="AM46" s="126">
        <f t="shared" si="18"/>
        <v>3</v>
      </c>
      <c r="AN46" s="127">
        <f t="shared" si="19"/>
        <v>1.0000817471232877</v>
      </c>
    </row>
    <row r="47" spans="1:40" x14ac:dyDescent="0.3">
      <c r="AE47" s="88" t="str">
        <f t="shared" si="28"/>
        <v/>
      </c>
      <c r="AF47" s="26" t="str">
        <f>IF(AE47="","",WORKDAY(AF46,1,Holiday!$A$2:$A$100000))</f>
        <v/>
      </c>
      <c r="AG47" s="89" t="str">
        <f>_xlfn.IFNA(VLOOKUP($AF47,'THOR i, Index'!$A:$D,4,0),"")</f>
        <v/>
      </c>
      <c r="AH47" s="90" t="str">
        <f t="shared" si="16"/>
        <v/>
      </c>
      <c r="AI47" s="91" t="str">
        <f t="shared" si="22"/>
        <v/>
      </c>
      <c r="AJ47" s="102">
        <f t="shared" si="29"/>
        <v>45</v>
      </c>
      <c r="AK47" s="103">
        <f>IF(AJ47="","",WORKDAY(AK46,1,Holiday!$A$2:$A$100000))</f>
        <v>43934</v>
      </c>
      <c r="AL47" s="125">
        <f>IF(AJ47="","",IF($AK47&gt;=$B$33,$B$34,VLOOKUP($AK47,'THOR i, Index'!$A:$D,4,0)))</f>
        <v>0.99458999999999997</v>
      </c>
      <c r="AM47" s="126">
        <f t="shared" si="18"/>
        <v>1</v>
      </c>
      <c r="AN47" s="127">
        <f t="shared" si="19"/>
        <v>1.000027249041096</v>
      </c>
    </row>
    <row r="48" spans="1:40" x14ac:dyDescent="0.3">
      <c r="AE48" s="88" t="str">
        <f t="shared" si="28"/>
        <v/>
      </c>
      <c r="AF48" s="26" t="str">
        <f>IF(AE48="","",WORKDAY(AF47,1,Holiday!$A$2:$A$100000))</f>
        <v/>
      </c>
      <c r="AG48" s="89" t="str">
        <f>_xlfn.IFNA(VLOOKUP($AF48,'THOR i, Index'!$A:$D,4,0),"")</f>
        <v/>
      </c>
      <c r="AH48" s="90" t="str">
        <f t="shared" si="16"/>
        <v/>
      </c>
      <c r="AI48" s="91" t="str">
        <f t="shared" si="22"/>
        <v/>
      </c>
      <c r="AJ48" s="102">
        <f t="shared" si="29"/>
        <v>46</v>
      </c>
      <c r="AK48" s="103">
        <f>IF(AJ48="","",WORKDAY(AK47,1,Holiday!$A$2:$A$100000))</f>
        <v>43935</v>
      </c>
      <c r="AL48" s="125">
        <f>IF(AJ48="","",IF($AK48&gt;=$B$33,$B$34,VLOOKUP($AK48,'THOR i, Index'!$A:$D,4,0)))</f>
        <v>0.99458999999999997</v>
      </c>
      <c r="AM48" s="126">
        <f t="shared" si="18"/>
        <v>1</v>
      </c>
      <c r="AN48" s="127">
        <f t="shared" si="19"/>
        <v>1.000027249041096</v>
      </c>
    </row>
    <row r="49" spans="2:40" x14ac:dyDescent="0.3">
      <c r="AE49" s="88" t="str">
        <f t="shared" si="28"/>
        <v/>
      </c>
      <c r="AF49" s="26" t="str">
        <f>IF(AE49="","",WORKDAY(AF48,1,Holiday!$A$2:$A$100000))</f>
        <v/>
      </c>
      <c r="AG49" s="89" t="str">
        <f>_xlfn.IFNA(VLOOKUP($AF49,'THOR i, Index'!$A:$D,4,0),"")</f>
        <v/>
      </c>
      <c r="AH49" s="90" t="str">
        <f t="shared" si="16"/>
        <v/>
      </c>
      <c r="AI49" s="91" t="str">
        <f t="shared" si="22"/>
        <v/>
      </c>
      <c r="AJ49" s="102">
        <f t="shared" si="29"/>
        <v>47</v>
      </c>
      <c r="AK49" s="103">
        <f>IF(AJ49="","",WORKDAY(AK48,1,Holiday!$A$2:$A$100000))</f>
        <v>43936</v>
      </c>
      <c r="AL49" s="125">
        <f>IF(AJ49="","",IF($AK49&gt;=$B$33,$B$34,VLOOKUP($AK49,'THOR i, Index'!$A:$D,4,0)))</f>
        <v>0.99458999999999997</v>
      </c>
      <c r="AM49" s="126">
        <f t="shared" si="18"/>
        <v>1</v>
      </c>
      <c r="AN49" s="127">
        <f t="shared" si="19"/>
        <v>1.000027249041096</v>
      </c>
    </row>
    <row r="50" spans="2:40" x14ac:dyDescent="0.3">
      <c r="AE50" s="88" t="str">
        <f t="shared" si="28"/>
        <v/>
      </c>
      <c r="AF50" s="26" t="str">
        <f>IF(AE50="","",WORKDAY(AF49,1,Holiday!$A$2:$A$100000))</f>
        <v/>
      </c>
      <c r="AG50" s="89" t="str">
        <f>_xlfn.IFNA(VLOOKUP($AF50,'THOR i, Index'!$A:$D,4,0),"")</f>
        <v/>
      </c>
      <c r="AH50" s="90" t="str">
        <f t="shared" si="16"/>
        <v/>
      </c>
      <c r="AI50" s="91" t="str">
        <f t="shared" si="22"/>
        <v/>
      </c>
      <c r="AJ50" s="102">
        <f t="shared" si="29"/>
        <v>48</v>
      </c>
      <c r="AK50" s="103">
        <f>IF(AJ50="","",WORKDAY(AK49,1,Holiday!$A$2:$A$100000))</f>
        <v>43937</v>
      </c>
      <c r="AL50" s="125">
        <f>IF(AJ50="","",IF($AK50&gt;=$B$33,$B$34,VLOOKUP($AK50,'THOR i, Index'!$A:$D,4,0)))</f>
        <v>0.99458999999999997</v>
      </c>
      <c r="AM50" s="126">
        <f t="shared" si="18"/>
        <v>1</v>
      </c>
      <c r="AN50" s="127">
        <f t="shared" si="19"/>
        <v>1.000027249041096</v>
      </c>
    </row>
    <row r="51" spans="2:40" x14ac:dyDescent="0.3">
      <c r="AE51" s="88" t="str">
        <f t="shared" si="28"/>
        <v/>
      </c>
      <c r="AF51" s="26" t="str">
        <f>IF(AE51="","",WORKDAY(AF50,1,Holiday!$A$2:$A$100000))</f>
        <v/>
      </c>
      <c r="AG51" s="89" t="str">
        <f>_xlfn.IFNA(VLOOKUP($AF51,'THOR i, Index'!$A:$D,4,0),"")</f>
        <v/>
      </c>
      <c r="AH51" s="90" t="str">
        <f t="shared" si="16"/>
        <v/>
      </c>
      <c r="AI51" s="91" t="str">
        <f t="shared" si="22"/>
        <v/>
      </c>
      <c r="AJ51" s="102">
        <f t="shared" si="29"/>
        <v>49</v>
      </c>
      <c r="AK51" s="103">
        <f>IF(AJ51="","",WORKDAY(AK50,1,Holiday!$A$2:$A$100000))</f>
        <v>43938</v>
      </c>
      <c r="AL51" s="125">
        <f>IF(AJ51="","",IF($AK51&gt;=$B$33,$B$34,VLOOKUP($AK51,'THOR i, Index'!$A:$D,4,0)))</f>
        <v>0.99458999999999997</v>
      </c>
      <c r="AM51" s="126">
        <f t="shared" si="18"/>
        <v>3</v>
      </c>
      <c r="AN51" s="127">
        <f t="shared" si="19"/>
        <v>1.0000817471232877</v>
      </c>
    </row>
    <row r="52" spans="2:40" x14ac:dyDescent="0.3">
      <c r="B52" s="34"/>
      <c r="AE52" s="88" t="str">
        <f t="shared" si="28"/>
        <v/>
      </c>
      <c r="AF52" s="26" t="str">
        <f>IF(AE52="","",WORKDAY(AF51,1,Holiday!$A$2:$A$100000))</f>
        <v/>
      </c>
      <c r="AG52" s="89" t="str">
        <f>_xlfn.IFNA(VLOOKUP($AF52,'THOR i, Index'!$A:$D,4,0),"")</f>
        <v/>
      </c>
      <c r="AH52" s="90" t="str">
        <f t="shared" si="16"/>
        <v/>
      </c>
      <c r="AI52" s="91" t="str">
        <f t="shared" si="22"/>
        <v/>
      </c>
      <c r="AJ52" s="102">
        <f t="shared" si="29"/>
        <v>50</v>
      </c>
      <c r="AK52" s="103">
        <f>IF(AJ52="","",WORKDAY(AK51,1,Holiday!$A$2:$A$100000))</f>
        <v>43941</v>
      </c>
      <c r="AL52" s="125">
        <f>IF(AJ52="","",IF($AK52&gt;=$B$33,$B$34,VLOOKUP($AK52,'THOR i, Index'!$A:$D,4,0)))</f>
        <v>0.99458999999999997</v>
      </c>
      <c r="AM52" s="126">
        <f t="shared" si="18"/>
        <v>1</v>
      </c>
      <c r="AN52" s="127">
        <f t="shared" si="19"/>
        <v>1.000027249041096</v>
      </c>
    </row>
    <row r="53" spans="2:40" x14ac:dyDescent="0.3">
      <c r="AE53" s="88" t="str">
        <f t="shared" si="28"/>
        <v/>
      </c>
      <c r="AF53" s="26" t="str">
        <f>IF(AE53="","",WORKDAY(AF52,1,Holiday!$A$2:$A$100000))</f>
        <v/>
      </c>
      <c r="AG53" s="89" t="str">
        <f>_xlfn.IFNA(VLOOKUP($AF53,'THOR i, Index'!$A:$D,4,0),"")</f>
        <v/>
      </c>
      <c r="AH53" s="90" t="str">
        <f t="shared" si="16"/>
        <v/>
      </c>
      <c r="AI53" s="91" t="str">
        <f t="shared" si="22"/>
        <v/>
      </c>
      <c r="AJ53" s="102">
        <f t="shared" si="29"/>
        <v>51</v>
      </c>
      <c r="AK53" s="103">
        <f>IF(AJ53="","",WORKDAY(AK52,1,Holiday!$A$2:$A$100000))</f>
        <v>43942</v>
      </c>
      <c r="AL53" s="125">
        <f>IF(AJ53="","",IF($AK53&gt;=$B$33,$B$34,VLOOKUP($AK53,'THOR i, Index'!$A:$D,4,0)))</f>
        <v>0.99458999999999997</v>
      </c>
      <c r="AM53" s="126">
        <f t="shared" si="18"/>
        <v>1</v>
      </c>
      <c r="AN53" s="127">
        <f t="shared" si="19"/>
        <v>1.000027249041096</v>
      </c>
    </row>
    <row r="54" spans="2:40" x14ac:dyDescent="0.3">
      <c r="AE54" s="88" t="str">
        <f t="shared" si="28"/>
        <v/>
      </c>
      <c r="AF54" s="26" t="str">
        <f>IF(AE54="","",WORKDAY(AF53,1,Holiday!$A$2:$A$100000))</f>
        <v/>
      </c>
      <c r="AG54" s="89" t="str">
        <f>_xlfn.IFNA(VLOOKUP($AF54,'THOR i, Index'!$A:$D,4,0),"")</f>
        <v/>
      </c>
      <c r="AH54" s="90" t="str">
        <f t="shared" si="16"/>
        <v/>
      </c>
      <c r="AI54" s="91" t="str">
        <f t="shared" si="22"/>
        <v/>
      </c>
      <c r="AJ54" s="102">
        <f t="shared" si="29"/>
        <v>52</v>
      </c>
      <c r="AK54" s="103">
        <f>IF(AJ54="","",WORKDAY(AK53,1,Holiday!$A$2:$A$100000))</f>
        <v>43943</v>
      </c>
      <c r="AL54" s="125">
        <f>IF(AJ54="","",IF($AK54&gt;=$B$33,$B$34,VLOOKUP($AK54,'THOR i, Index'!$A:$D,4,0)))</f>
        <v>0.99458999999999997</v>
      </c>
      <c r="AM54" s="126">
        <f t="shared" si="18"/>
        <v>1</v>
      </c>
      <c r="AN54" s="127">
        <f t="shared" si="19"/>
        <v>1.000027249041096</v>
      </c>
    </row>
    <row r="55" spans="2:40" x14ac:dyDescent="0.3">
      <c r="AE55" s="88" t="str">
        <f t="shared" si="28"/>
        <v/>
      </c>
      <c r="AF55" s="26" t="str">
        <f>IF(AE55="","",WORKDAY(AF54,1,Holiday!$A$2:$A$100000))</f>
        <v/>
      </c>
      <c r="AG55" s="89" t="str">
        <f>_xlfn.IFNA(VLOOKUP($AF55,'THOR i, Index'!$A:$D,4,0),"")</f>
        <v/>
      </c>
      <c r="AH55" s="90" t="str">
        <f t="shared" si="16"/>
        <v/>
      </c>
      <c r="AI55" s="91" t="str">
        <f t="shared" si="22"/>
        <v/>
      </c>
      <c r="AJ55" s="102">
        <f t="shared" si="29"/>
        <v>53</v>
      </c>
      <c r="AK55" s="103">
        <f>IF(AJ55="","",WORKDAY(AK54,1,Holiday!$A$2:$A$100000))</f>
        <v>43944</v>
      </c>
      <c r="AL55" s="125">
        <f>IF(AJ55="","",IF($AK55&gt;=$B$33,$B$34,VLOOKUP($AK55,'THOR i, Index'!$A:$D,4,0)))</f>
        <v>0.99458999999999997</v>
      </c>
      <c r="AM55" s="126">
        <f t="shared" si="18"/>
        <v>1</v>
      </c>
      <c r="AN55" s="127">
        <f t="shared" si="19"/>
        <v>1.000027249041096</v>
      </c>
    </row>
    <row r="56" spans="2:40" x14ac:dyDescent="0.3">
      <c r="L56" s="83"/>
      <c r="AE56" s="88" t="str">
        <f t="shared" si="28"/>
        <v/>
      </c>
      <c r="AF56" s="26" t="str">
        <f>IF(AE56="","",WORKDAY(AF55,1,Holiday!$A$2:$A$100000))</f>
        <v/>
      </c>
      <c r="AG56" s="89" t="str">
        <f>_xlfn.IFNA(VLOOKUP($AF56,'THOR i, Index'!$A:$D,4,0),"")</f>
        <v/>
      </c>
      <c r="AH56" s="90" t="str">
        <f t="shared" si="16"/>
        <v/>
      </c>
      <c r="AI56" s="91" t="str">
        <f t="shared" si="22"/>
        <v/>
      </c>
      <c r="AJ56" s="102">
        <f t="shared" si="29"/>
        <v>54</v>
      </c>
      <c r="AK56" s="103">
        <f>IF(AJ56="","",WORKDAY(AK55,1,Holiday!$A$2:$A$100000))</f>
        <v>43945</v>
      </c>
      <c r="AL56" s="125">
        <f>IF(AJ56="","",IF($AK56&gt;=$B$33,$B$34,VLOOKUP($AK56,'THOR i, Index'!$A:$D,4,0)))</f>
        <v>0.99458999999999997</v>
      </c>
      <c r="AM56" s="126">
        <f t="shared" si="18"/>
        <v>3</v>
      </c>
      <c r="AN56" s="127">
        <f t="shared" si="19"/>
        <v>1.0000817471232877</v>
      </c>
    </row>
    <row r="57" spans="2:40" x14ac:dyDescent="0.3">
      <c r="AE57" s="88" t="str">
        <f t="shared" si="28"/>
        <v/>
      </c>
      <c r="AF57" s="26" t="str">
        <f>IF(AE57="","",WORKDAY(AF56,1,Holiday!$A$2:$A$100000))</f>
        <v/>
      </c>
      <c r="AG57" s="89" t="str">
        <f>_xlfn.IFNA(VLOOKUP($AF57,'THOR i, Index'!$A:$D,4,0),"")</f>
        <v/>
      </c>
      <c r="AH57" s="90" t="str">
        <f t="shared" si="16"/>
        <v/>
      </c>
      <c r="AI57" s="91" t="str">
        <f t="shared" si="22"/>
        <v/>
      </c>
      <c r="AJ57" s="102">
        <f t="shared" si="29"/>
        <v>55</v>
      </c>
      <c r="AK57" s="103">
        <f>IF(AJ57="","",WORKDAY(AK56,1,Holiday!$A$2:$A$100000))</f>
        <v>43948</v>
      </c>
      <c r="AL57" s="125">
        <f>IF(AJ57="","",IF($AK57&gt;=$B$33,$B$34,VLOOKUP($AK57,'THOR i, Index'!$A:$D,4,0)))</f>
        <v>0.99458999999999997</v>
      </c>
      <c r="AM57" s="126">
        <f t="shared" si="18"/>
        <v>1</v>
      </c>
      <c r="AN57" s="127">
        <f t="shared" si="19"/>
        <v>1.000027249041096</v>
      </c>
    </row>
    <row r="58" spans="2:40" x14ac:dyDescent="0.3">
      <c r="AE58" s="88" t="str">
        <f t="shared" si="28"/>
        <v/>
      </c>
      <c r="AF58" s="26" t="str">
        <f>IF(AE58="","",WORKDAY(AF57,1,Holiday!$A$2:$A$100000))</f>
        <v/>
      </c>
      <c r="AG58" s="89" t="str">
        <f>_xlfn.IFNA(VLOOKUP($AF58,'THOR i, Index'!$A:$D,4,0),"")</f>
        <v/>
      </c>
      <c r="AH58" s="90" t="str">
        <f t="shared" si="16"/>
        <v/>
      </c>
      <c r="AI58" s="91" t="str">
        <f t="shared" si="22"/>
        <v/>
      </c>
      <c r="AJ58" s="102">
        <f t="shared" si="29"/>
        <v>56</v>
      </c>
      <c r="AK58" s="103">
        <f>IF(AJ58="","",WORKDAY(AK57,1,Holiday!$A$2:$A$100000))</f>
        <v>43949</v>
      </c>
      <c r="AL58" s="125">
        <f>IF(AJ58="","",IF($AK58&gt;=$B$33,$B$34,VLOOKUP($AK58,'THOR i, Index'!$A:$D,4,0)))</f>
        <v>0.99458999999999997</v>
      </c>
      <c r="AM58" s="126">
        <f t="shared" si="18"/>
        <v>1</v>
      </c>
      <c r="AN58" s="127">
        <f t="shared" si="19"/>
        <v>1.000027249041096</v>
      </c>
    </row>
    <row r="59" spans="2:40" x14ac:dyDescent="0.3">
      <c r="AE59" s="88" t="str">
        <f t="shared" si="28"/>
        <v/>
      </c>
      <c r="AF59" s="26" t="str">
        <f>IF(AE59="","",WORKDAY(AF58,1,Holiday!$A$2:$A$100000))</f>
        <v/>
      </c>
      <c r="AG59" s="89" t="str">
        <f>_xlfn.IFNA(VLOOKUP($AF59,'THOR i, Index'!$A:$D,4,0),"")</f>
        <v/>
      </c>
      <c r="AH59" s="90" t="str">
        <f t="shared" si="16"/>
        <v/>
      </c>
      <c r="AI59" s="91" t="str">
        <f t="shared" si="22"/>
        <v/>
      </c>
      <c r="AJ59" s="102">
        <f t="shared" si="29"/>
        <v>57</v>
      </c>
      <c r="AK59" s="103">
        <f>IF(AJ59="","",WORKDAY(AK58,1,Holiday!$A$2:$A$100000))</f>
        <v>43950</v>
      </c>
      <c r="AL59" s="125">
        <f>IF(AJ59="","",IF($AK59&gt;=$B$33,$B$34,VLOOKUP($AK59,'THOR i, Index'!$A:$D,4,0)))</f>
        <v>0.99458999999999997</v>
      </c>
      <c r="AM59" s="126">
        <f t="shared" si="18"/>
        <v>1</v>
      </c>
      <c r="AN59" s="127">
        <f t="shared" si="19"/>
        <v>1.000027249041096</v>
      </c>
    </row>
    <row r="60" spans="2:40" x14ac:dyDescent="0.3">
      <c r="AE60" s="88" t="str">
        <f t="shared" si="28"/>
        <v/>
      </c>
      <c r="AF60" s="26" t="str">
        <f>IF(AE60="","",WORKDAY(AF59,1,Holiday!$A$2:$A$100000))</f>
        <v/>
      </c>
      <c r="AG60" s="89" t="str">
        <f>_xlfn.IFNA(VLOOKUP($AF60,'THOR i, Index'!$A:$D,4,0),"")</f>
        <v/>
      </c>
      <c r="AH60" s="90" t="str">
        <f t="shared" si="16"/>
        <v/>
      </c>
      <c r="AI60" s="91" t="str">
        <f t="shared" si="22"/>
        <v/>
      </c>
      <c r="AJ60" s="102">
        <f t="shared" si="29"/>
        <v>58</v>
      </c>
      <c r="AK60" s="103">
        <f>IF(AJ60="","",WORKDAY(AK59,1,Holiday!$A$2:$A$100000))</f>
        <v>43951</v>
      </c>
      <c r="AL60" s="125">
        <f>IF(AJ60="","",IF($AK60&gt;=$B$33,$B$34,VLOOKUP($AK60,'THOR i, Index'!$A:$D,4,0)))</f>
        <v>0.99458999999999997</v>
      </c>
      <c r="AM60" s="126">
        <f t="shared" si="18"/>
        <v>5</v>
      </c>
      <c r="AN60" s="127">
        <f t="shared" si="19"/>
        <v>1.0001362452054794</v>
      </c>
    </row>
    <row r="61" spans="2:40" x14ac:dyDescent="0.3">
      <c r="AE61" s="88" t="str">
        <f t="shared" si="28"/>
        <v/>
      </c>
      <c r="AF61" s="26" t="str">
        <f>IF(AE61="","",WORKDAY(AF60,1,Holiday!$A$2:$A$100000))</f>
        <v/>
      </c>
      <c r="AG61" s="89" t="str">
        <f>_xlfn.IFNA(VLOOKUP($AF61,'THOR i, Index'!$A:$D,4,0),"")</f>
        <v/>
      </c>
      <c r="AH61" s="90" t="str">
        <f t="shared" si="16"/>
        <v/>
      </c>
      <c r="AI61" s="91" t="str">
        <f t="shared" si="22"/>
        <v/>
      </c>
      <c r="AJ61" s="102">
        <f t="shared" si="29"/>
        <v>59</v>
      </c>
      <c r="AK61" s="103">
        <f>IF(AJ61="","",WORKDAY(AK60,1,Holiday!$A$2:$A$100000))</f>
        <v>43956</v>
      </c>
      <c r="AL61" s="125">
        <f>IF(AJ61="","",IF($AK61&gt;=$B$33,$B$34,VLOOKUP($AK61,'THOR i, Index'!$A:$D,4,0)))</f>
        <v>0.99458999999999997</v>
      </c>
      <c r="AM61" s="126">
        <f t="shared" si="18"/>
        <v>2</v>
      </c>
      <c r="AN61" s="127">
        <f t="shared" si="19"/>
        <v>1.0000544980821917</v>
      </c>
    </row>
    <row r="62" spans="2:40" x14ac:dyDescent="0.3">
      <c r="AE62" s="88" t="str">
        <f t="shared" si="28"/>
        <v/>
      </c>
      <c r="AF62" s="26" t="str">
        <f>IF(AE62="","",WORKDAY(AF61,1,Holiday!$A$2:$A$100000))</f>
        <v/>
      </c>
      <c r="AG62" s="89" t="str">
        <f>_xlfn.IFNA(VLOOKUP($AF62,'THOR i, Index'!$A:$D,4,0),"")</f>
        <v/>
      </c>
      <c r="AH62" s="90" t="str">
        <f t="shared" si="16"/>
        <v/>
      </c>
      <c r="AI62" s="91" t="str">
        <f t="shared" si="22"/>
        <v/>
      </c>
      <c r="AJ62" s="102">
        <f t="shared" si="29"/>
        <v>60</v>
      </c>
      <c r="AK62" s="103">
        <f>IF(AJ62="","",WORKDAY(AK61,1,Holiday!$A$2:$A$100000))</f>
        <v>43958</v>
      </c>
      <c r="AL62" s="125">
        <f>IF(AJ62="","",IF($AK62&gt;=$B$33,$B$34,VLOOKUP($AK62,'THOR i, Index'!$A:$D,4,0)))</f>
        <v>0.99458999999999997</v>
      </c>
      <c r="AM62" s="126">
        <f t="shared" si="18"/>
        <v>1</v>
      </c>
      <c r="AN62" s="127">
        <f t="shared" si="19"/>
        <v>1.000027249041096</v>
      </c>
    </row>
    <row r="63" spans="2:40" x14ac:dyDescent="0.3">
      <c r="AE63" s="88" t="str">
        <f t="shared" si="28"/>
        <v/>
      </c>
      <c r="AF63" s="26" t="str">
        <f>IF(AE63="","",WORKDAY(AF62,1,Holiday!$A$2:$A$100000))</f>
        <v/>
      </c>
      <c r="AG63" s="89" t="str">
        <f>_xlfn.IFNA(VLOOKUP($AF63,'THOR i, Index'!$A:$D,4,0),"")</f>
        <v/>
      </c>
      <c r="AH63" s="90" t="str">
        <f t="shared" si="16"/>
        <v/>
      </c>
      <c r="AI63" s="91" t="str">
        <f t="shared" si="22"/>
        <v/>
      </c>
      <c r="AJ63" s="102">
        <f t="shared" si="29"/>
        <v>61</v>
      </c>
      <c r="AK63" s="103">
        <f>IF(AJ63="","",WORKDAY(AK62,1,Holiday!$A$2:$A$100000))</f>
        <v>43959</v>
      </c>
      <c r="AL63" s="125">
        <f>IF(AJ63="","",IF($AK63&gt;=$B$33,$B$34,VLOOKUP($AK63,'THOR i, Index'!$A:$D,4,0)))</f>
        <v>0.99458999999999997</v>
      </c>
      <c r="AM63" s="126">
        <f t="shared" si="18"/>
        <v>3</v>
      </c>
      <c r="AN63" s="127">
        <f t="shared" si="19"/>
        <v>1.0000817471232877</v>
      </c>
    </row>
    <row r="64" spans="2:40" x14ac:dyDescent="0.3">
      <c r="AE64" s="88" t="str">
        <f t="shared" si="28"/>
        <v/>
      </c>
      <c r="AF64" s="26" t="str">
        <f>IF(AE64="","",WORKDAY(AF63,1,Holiday!$A$2:$A$100000))</f>
        <v/>
      </c>
      <c r="AG64" s="89" t="str">
        <f>_xlfn.IFNA(VLOOKUP($AF64,'THOR i, Index'!$A:$D,4,0),"")</f>
        <v/>
      </c>
      <c r="AH64" s="90" t="str">
        <f t="shared" si="16"/>
        <v/>
      </c>
      <c r="AI64" s="91" t="str">
        <f t="shared" si="22"/>
        <v/>
      </c>
      <c r="AJ64" s="102">
        <f t="shared" si="29"/>
        <v>62</v>
      </c>
      <c r="AK64" s="103">
        <f>IF(AJ64="","",WORKDAY(AK63,1,Holiday!$A$2:$A$100000))</f>
        <v>43962</v>
      </c>
      <c r="AL64" s="125">
        <f>IF(AJ64="","",IF($AK64&gt;=$B$33,$B$34,VLOOKUP($AK64,'THOR i, Index'!$A:$D,4,0)))</f>
        <v>0.99458999999999997</v>
      </c>
      <c r="AM64" s="126" t="str">
        <f t="shared" si="18"/>
        <v/>
      </c>
      <c r="AN64" s="127" t="str">
        <f t="shared" si="19"/>
        <v/>
      </c>
    </row>
    <row r="65" spans="5:40" x14ac:dyDescent="0.3">
      <c r="AE65" s="88" t="str">
        <f t="shared" si="28"/>
        <v/>
      </c>
      <c r="AF65" s="26" t="str">
        <f>IF(AE65="","",WORKDAY(AF64,1,Holiday!$A$2:$A$100000))</f>
        <v/>
      </c>
      <c r="AG65" s="89" t="str">
        <f>_xlfn.IFNA(VLOOKUP($AF65,'THOR i, Index'!$A:$D,4,0),"")</f>
        <v/>
      </c>
      <c r="AH65" s="90" t="str">
        <f t="shared" si="16"/>
        <v/>
      </c>
      <c r="AI65" s="91" t="str">
        <f t="shared" si="22"/>
        <v/>
      </c>
      <c r="AJ65" s="102" t="str">
        <f t="shared" si="29"/>
        <v/>
      </c>
      <c r="AK65" s="103" t="str">
        <f>IF(AJ65="","",WORKDAY(AK64,1,Holiday!$A$2:$A$100000))</f>
        <v/>
      </c>
      <c r="AL65" s="125" t="str">
        <f>IF(AJ65="","",IF($AK65&gt;=$B$33,$B$34,VLOOKUP($AK65,'THOR i, Index'!$A:$D,4,0)))</f>
        <v/>
      </c>
      <c r="AM65" s="126" t="str">
        <f t="shared" si="18"/>
        <v/>
      </c>
      <c r="AN65" s="127" t="str">
        <f t="shared" si="19"/>
        <v/>
      </c>
    </row>
    <row r="66" spans="5:40" x14ac:dyDescent="0.3">
      <c r="AE66" s="88" t="str">
        <f t="shared" si="28"/>
        <v/>
      </c>
      <c r="AF66" s="26" t="str">
        <f>IF(AE66="","",WORKDAY(AF65,1,Holiday!$A$2:$A$100000))</f>
        <v/>
      </c>
      <c r="AG66" s="89" t="str">
        <f>_xlfn.IFNA(VLOOKUP($AF66,'THOR i, Index'!$A:$D,4,0),"")</f>
        <v/>
      </c>
      <c r="AH66" s="90" t="str">
        <f t="shared" si="16"/>
        <v/>
      </c>
      <c r="AI66" s="91" t="str">
        <f t="shared" si="22"/>
        <v/>
      </c>
      <c r="AJ66" s="102" t="str">
        <f t="shared" si="29"/>
        <v/>
      </c>
      <c r="AK66" s="103" t="str">
        <f>IF(AJ66="","",WORKDAY(AK65,1,Holiday!$A$2:$A$100000))</f>
        <v/>
      </c>
      <c r="AL66" s="125" t="str">
        <f>IF(AJ66="","",IF($AK66&gt;=$B$33,$B$34,VLOOKUP($AK66,'THOR i, Index'!$A:$D,4,0)))</f>
        <v/>
      </c>
      <c r="AM66" s="126" t="str">
        <f t="shared" si="18"/>
        <v/>
      </c>
      <c r="AN66" s="127" t="str">
        <f t="shared" si="19"/>
        <v/>
      </c>
    </row>
    <row r="67" spans="5:40" x14ac:dyDescent="0.3">
      <c r="AE67" s="88" t="str">
        <f t="shared" si="28"/>
        <v/>
      </c>
      <c r="AF67" s="26" t="str">
        <f>IF(AE67="","",WORKDAY(AF66,1,Holiday!$A$2:$A$100000))</f>
        <v/>
      </c>
      <c r="AG67" s="89" t="str">
        <f>_xlfn.IFNA(VLOOKUP($AF67,'THOR i, Index'!$A:$D,4,0),"")</f>
        <v/>
      </c>
      <c r="AH67" s="90" t="str">
        <f t="shared" si="16"/>
        <v/>
      </c>
      <c r="AI67" s="91" t="str">
        <f t="shared" si="22"/>
        <v/>
      </c>
      <c r="AJ67" s="102" t="str">
        <f t="shared" si="29"/>
        <v/>
      </c>
      <c r="AK67" s="103" t="str">
        <f>IF(AJ67="","",WORKDAY(AK66,1,Holiday!$A$2:$A$100000))</f>
        <v/>
      </c>
      <c r="AL67" s="125" t="str">
        <f>IF(AJ67="","",IF($AK67&gt;=$B$33,$B$34,VLOOKUP($AK67,'THOR i, Index'!$A:$D,4,0)))</f>
        <v/>
      </c>
      <c r="AM67" s="126" t="str">
        <f t="shared" si="18"/>
        <v/>
      </c>
      <c r="AN67" s="127" t="str">
        <f t="shared" si="19"/>
        <v/>
      </c>
    </row>
    <row r="68" spans="5:40" x14ac:dyDescent="0.3">
      <c r="AE68" s="88" t="str">
        <f t="shared" ref="AE68:AE99" si="30">IF(AE67&gt;$B$35,"",AE67+1)</f>
        <v/>
      </c>
      <c r="AF68" s="26" t="str">
        <f>IF(AE68="","",WORKDAY(AF67,1,Holiday!$A$2:$A$100000))</f>
        <v/>
      </c>
      <c r="AG68" s="89" t="str">
        <f>_xlfn.IFNA(VLOOKUP($AF68,'THOR i, Index'!$A:$D,4,0),"")</f>
        <v/>
      </c>
      <c r="AH68" s="90" t="str">
        <f t="shared" ref="AH68:AH131" si="31">IFERROR(AF69-AF68,"")</f>
        <v/>
      </c>
      <c r="AI68" s="91" t="str">
        <f t="shared" ref="AI68:AI131" si="32">IFERROR(1+$AG68%*$AH68/365,"")</f>
        <v/>
      </c>
      <c r="AJ68" s="102" t="str">
        <f t="shared" ref="AJ68:AJ99" si="33">IF(AJ67&gt;$B$41,"",AJ67+1)</f>
        <v/>
      </c>
      <c r="AK68" s="103" t="str">
        <f>IF(AJ68="","",WORKDAY(AK67,1,Holiday!$A$2:$A$100000))</f>
        <v/>
      </c>
      <c r="AL68" s="125" t="str">
        <f>IF(AJ68="","",IF($AK68&gt;=$B$33,$B$34,VLOOKUP($AK68,'THOR i, Index'!$A:$D,4,0)))</f>
        <v/>
      </c>
      <c r="AM68" s="126" t="str">
        <f t="shared" ref="AM68:AM131" si="34">IFERROR(AK69-AK68,"")</f>
        <v/>
      </c>
      <c r="AN68" s="127" t="str">
        <f t="shared" ref="AN68:AN131" si="35">IFERROR(1+$AL68%*$AM68/365,"")</f>
        <v/>
      </c>
    </row>
    <row r="69" spans="5:40" x14ac:dyDescent="0.3">
      <c r="AE69" s="88" t="str">
        <f t="shared" si="30"/>
        <v/>
      </c>
      <c r="AF69" s="26" t="str">
        <f>IF(AE69="","",WORKDAY(AF68,1,Holiday!$A$2:$A$100000))</f>
        <v/>
      </c>
      <c r="AG69" s="89" t="str">
        <f>_xlfn.IFNA(VLOOKUP($AF69,'THOR i, Index'!$A:$D,4,0),"")</f>
        <v/>
      </c>
      <c r="AH69" s="90" t="str">
        <f t="shared" si="31"/>
        <v/>
      </c>
      <c r="AI69" s="91" t="str">
        <f t="shared" si="32"/>
        <v/>
      </c>
      <c r="AJ69" s="102" t="str">
        <f t="shared" si="33"/>
        <v/>
      </c>
      <c r="AK69" s="103" t="str">
        <f>IF(AJ69="","",WORKDAY(AK68,1,Holiday!$A$2:$A$100000))</f>
        <v/>
      </c>
      <c r="AL69" s="125" t="str">
        <f>IF(AJ69="","",IF($AK69&gt;=$B$33,$B$34,VLOOKUP($AK69,'THOR i, Index'!$A:$D,4,0)))</f>
        <v/>
      </c>
      <c r="AM69" s="126" t="str">
        <f t="shared" si="34"/>
        <v/>
      </c>
      <c r="AN69" s="127" t="str">
        <f t="shared" si="35"/>
        <v/>
      </c>
    </row>
    <row r="70" spans="5:40" x14ac:dyDescent="0.3">
      <c r="AE70" s="88" t="str">
        <f t="shared" si="30"/>
        <v/>
      </c>
      <c r="AF70" s="26" t="str">
        <f>IF(AE70="","",WORKDAY(AF69,1,Holiday!$A$2:$A$100000))</f>
        <v/>
      </c>
      <c r="AG70" s="89" t="str">
        <f>_xlfn.IFNA(VLOOKUP($AF70,'THOR i, Index'!$A:$D,4,0),"")</f>
        <v/>
      </c>
      <c r="AH70" s="90" t="str">
        <f t="shared" si="31"/>
        <v/>
      </c>
      <c r="AI70" s="91" t="str">
        <f t="shared" si="32"/>
        <v/>
      </c>
      <c r="AJ70" s="102" t="str">
        <f t="shared" si="33"/>
        <v/>
      </c>
      <c r="AK70" s="103" t="str">
        <f>IF(AJ70="","",WORKDAY(AK69,1,Holiday!$A$2:$A$100000))</f>
        <v/>
      </c>
      <c r="AL70" s="125" t="str">
        <f>IF(AJ70="","",IF($AK70&gt;=$B$33,$B$34,VLOOKUP($AK70,'THOR i, Index'!$A:$D,4,0)))</f>
        <v/>
      </c>
      <c r="AM70" s="126" t="str">
        <f t="shared" si="34"/>
        <v/>
      </c>
      <c r="AN70" s="127" t="str">
        <f t="shared" si="35"/>
        <v/>
      </c>
    </row>
    <row r="71" spans="5:40" x14ac:dyDescent="0.3">
      <c r="AE71" s="88" t="str">
        <f t="shared" si="30"/>
        <v/>
      </c>
      <c r="AF71" s="26" t="str">
        <f>IF(AE71="","",WORKDAY(AF70,1,Holiday!$A$2:$A$100000))</f>
        <v/>
      </c>
      <c r="AG71" s="89" t="str">
        <f>_xlfn.IFNA(VLOOKUP($AF71,'THOR i, Index'!$A:$D,4,0),"")</f>
        <v/>
      </c>
      <c r="AH71" s="90" t="str">
        <f t="shared" si="31"/>
        <v/>
      </c>
      <c r="AI71" s="91" t="str">
        <f t="shared" si="32"/>
        <v/>
      </c>
      <c r="AJ71" s="102" t="str">
        <f t="shared" si="33"/>
        <v/>
      </c>
      <c r="AK71" s="103" t="str">
        <f>IF(AJ71="","",WORKDAY(AK70,1,Holiday!$A$2:$A$100000))</f>
        <v/>
      </c>
      <c r="AL71" s="125" t="str">
        <f>IF(AJ71="","",IF($AK71&gt;=$B$33,$B$34,VLOOKUP($AK71,'THOR i, Index'!$A:$D,4,0)))</f>
        <v/>
      </c>
      <c r="AM71" s="126" t="str">
        <f t="shared" si="34"/>
        <v/>
      </c>
      <c r="AN71" s="127" t="str">
        <f t="shared" si="35"/>
        <v/>
      </c>
    </row>
    <row r="72" spans="5:40" x14ac:dyDescent="0.3">
      <c r="AE72" s="88" t="str">
        <f t="shared" si="30"/>
        <v/>
      </c>
      <c r="AF72" s="26" t="str">
        <f>IF(AE72="","",WORKDAY(AF71,1,Holiday!$A$2:$A$100000))</f>
        <v/>
      </c>
      <c r="AG72" s="89" t="str">
        <f>_xlfn.IFNA(VLOOKUP($AF72,'THOR i, Index'!$A:$D,4,0),"")</f>
        <v/>
      </c>
      <c r="AH72" s="90" t="str">
        <f t="shared" si="31"/>
        <v/>
      </c>
      <c r="AI72" s="91" t="str">
        <f t="shared" si="32"/>
        <v/>
      </c>
      <c r="AJ72" s="102" t="str">
        <f t="shared" si="33"/>
        <v/>
      </c>
      <c r="AK72" s="103" t="str">
        <f>IF(AJ72="","",WORKDAY(AK71,1,Holiday!$A$2:$A$100000))</f>
        <v/>
      </c>
      <c r="AL72" s="125" t="str">
        <f>IF(AJ72="","",IF($AK72&gt;=$B$33,$B$34,VLOOKUP($AK72,'THOR i, Index'!$A:$D,4,0)))</f>
        <v/>
      </c>
      <c r="AM72" s="126" t="str">
        <f t="shared" si="34"/>
        <v/>
      </c>
      <c r="AN72" s="127" t="str">
        <f t="shared" si="35"/>
        <v/>
      </c>
    </row>
    <row r="73" spans="5:40" x14ac:dyDescent="0.3">
      <c r="AE73" s="88" t="str">
        <f t="shared" si="30"/>
        <v/>
      </c>
      <c r="AF73" s="26" t="str">
        <f>IF(AE73="","",WORKDAY(AF72,1,Holiday!$A$2:$A$100000))</f>
        <v/>
      </c>
      <c r="AG73" s="89" t="str">
        <f>_xlfn.IFNA(VLOOKUP($AF73,'THOR i, Index'!$A:$D,4,0),"")</f>
        <v/>
      </c>
      <c r="AH73" s="90" t="str">
        <f t="shared" si="31"/>
        <v/>
      </c>
      <c r="AI73" s="91" t="str">
        <f t="shared" si="32"/>
        <v/>
      </c>
      <c r="AJ73" s="102" t="str">
        <f t="shared" si="33"/>
        <v/>
      </c>
      <c r="AK73" s="103" t="str">
        <f>IF(AJ73="","",WORKDAY(AK72,1,Holiday!$A$2:$A$100000))</f>
        <v/>
      </c>
      <c r="AL73" s="125" t="str">
        <f>IF(AJ73="","",IF($AK73&gt;=$B$33,$B$34,VLOOKUP($AK73,'THOR i, Index'!$A:$D,4,0)))</f>
        <v/>
      </c>
      <c r="AM73" s="126" t="str">
        <f t="shared" si="34"/>
        <v/>
      </c>
      <c r="AN73" s="127" t="str">
        <f t="shared" si="35"/>
        <v/>
      </c>
    </row>
    <row r="74" spans="5:40" x14ac:dyDescent="0.3">
      <c r="AE74" s="88" t="str">
        <f t="shared" si="30"/>
        <v/>
      </c>
      <c r="AF74" s="26" t="str">
        <f>IF(AE74="","",WORKDAY(AF73,1,Holiday!$A$2:$A$100000))</f>
        <v/>
      </c>
      <c r="AG74" s="89" t="str">
        <f>_xlfn.IFNA(VLOOKUP($AF74,'THOR i, Index'!$A:$D,4,0),"")</f>
        <v/>
      </c>
      <c r="AH74" s="90" t="str">
        <f t="shared" si="31"/>
        <v/>
      </c>
      <c r="AI74" s="91" t="str">
        <f t="shared" si="32"/>
        <v/>
      </c>
      <c r="AJ74" s="102" t="str">
        <f t="shared" si="33"/>
        <v/>
      </c>
      <c r="AK74" s="103" t="str">
        <f>IF(AJ74="","",WORKDAY(AK73,1,Holiday!$A$2:$A$100000))</f>
        <v/>
      </c>
      <c r="AL74" s="125" t="str">
        <f>IF(AJ74="","",IF($AK74&gt;=$B$33,$B$34,VLOOKUP($AK74,'THOR i, Index'!$A:$D,4,0)))</f>
        <v/>
      </c>
      <c r="AM74" s="126" t="str">
        <f t="shared" si="34"/>
        <v/>
      </c>
      <c r="AN74" s="127" t="str">
        <f t="shared" si="35"/>
        <v/>
      </c>
    </row>
    <row r="75" spans="5:40" x14ac:dyDescent="0.3">
      <c r="AE75" s="88" t="str">
        <f t="shared" si="30"/>
        <v/>
      </c>
      <c r="AF75" s="26" t="str">
        <f>IF(AE75="","",WORKDAY(AF74,1,Holiday!$A$2:$A$100000))</f>
        <v/>
      </c>
      <c r="AG75" s="89" t="str">
        <f>_xlfn.IFNA(VLOOKUP($AF75,'THOR i, Index'!$A:$D,4,0),"")</f>
        <v/>
      </c>
      <c r="AH75" s="90" t="str">
        <f t="shared" si="31"/>
        <v/>
      </c>
      <c r="AI75" s="91" t="str">
        <f t="shared" si="32"/>
        <v/>
      </c>
      <c r="AJ75" s="102" t="str">
        <f t="shared" si="33"/>
        <v/>
      </c>
      <c r="AK75" s="103" t="str">
        <f>IF(AJ75="","",WORKDAY(AK74,1,Holiday!$A$2:$A$100000))</f>
        <v/>
      </c>
      <c r="AL75" s="125" t="str">
        <f>IF(AJ75="","",IF($AK75&gt;=$B$33,$B$34,VLOOKUP($AK75,'THOR i, Index'!$A:$D,4,0)))</f>
        <v/>
      </c>
      <c r="AM75" s="126" t="str">
        <f t="shared" si="34"/>
        <v/>
      </c>
      <c r="AN75" s="127" t="str">
        <f t="shared" si="35"/>
        <v/>
      </c>
    </row>
    <row r="76" spans="5:40" x14ac:dyDescent="0.3">
      <c r="E76" s="35"/>
      <c r="AE76" s="88" t="str">
        <f t="shared" si="30"/>
        <v/>
      </c>
      <c r="AF76" s="26" t="str">
        <f>IF(AE76="","",WORKDAY(AF75,1,Holiday!$A$2:$A$100000))</f>
        <v/>
      </c>
      <c r="AG76" s="89" t="str">
        <f>_xlfn.IFNA(VLOOKUP($AF76,'THOR i, Index'!$A:$D,4,0),"")</f>
        <v/>
      </c>
      <c r="AH76" s="90" t="str">
        <f t="shared" si="31"/>
        <v/>
      </c>
      <c r="AI76" s="91" t="str">
        <f t="shared" si="32"/>
        <v/>
      </c>
      <c r="AJ76" s="102" t="str">
        <f t="shared" si="33"/>
        <v/>
      </c>
      <c r="AK76" s="103" t="str">
        <f>IF(AJ76="","",WORKDAY(AK75,1,Holiday!$A$2:$A$100000))</f>
        <v/>
      </c>
      <c r="AL76" s="125" t="str">
        <f>IF(AJ76="","",IF($AK76&gt;=$B$33,$B$34,VLOOKUP($AK76,'THOR i, Index'!$A:$D,4,0)))</f>
        <v/>
      </c>
      <c r="AM76" s="126" t="str">
        <f t="shared" si="34"/>
        <v/>
      </c>
      <c r="AN76" s="127" t="str">
        <f t="shared" si="35"/>
        <v/>
      </c>
    </row>
    <row r="77" spans="5:40" x14ac:dyDescent="0.3">
      <c r="AE77" s="88" t="str">
        <f t="shared" si="30"/>
        <v/>
      </c>
      <c r="AF77" s="26" t="str">
        <f>IF(AE77="","",WORKDAY(AF76,1,Holiday!$A$2:$A$100000))</f>
        <v/>
      </c>
      <c r="AG77" s="89" t="str">
        <f>_xlfn.IFNA(VLOOKUP($AF77,'THOR i, Index'!$A:$D,4,0),"")</f>
        <v/>
      </c>
      <c r="AH77" s="90" t="str">
        <f t="shared" si="31"/>
        <v/>
      </c>
      <c r="AI77" s="91" t="str">
        <f t="shared" si="32"/>
        <v/>
      </c>
      <c r="AJ77" s="102" t="str">
        <f t="shared" si="33"/>
        <v/>
      </c>
      <c r="AK77" s="103" t="str">
        <f>IF(AJ77="","",WORKDAY(AK76,1,Holiday!$A$2:$A$100000))</f>
        <v/>
      </c>
      <c r="AL77" s="125" t="str">
        <f>IF(AJ77="","",IF($AK77&gt;=$B$33,$B$34,VLOOKUP($AK77,'THOR i, Index'!$A:$D,4,0)))</f>
        <v/>
      </c>
      <c r="AM77" s="126" t="str">
        <f t="shared" si="34"/>
        <v/>
      </c>
      <c r="AN77" s="127" t="str">
        <f t="shared" si="35"/>
        <v/>
      </c>
    </row>
    <row r="78" spans="5:40" x14ac:dyDescent="0.3">
      <c r="AE78" s="88" t="str">
        <f t="shared" si="30"/>
        <v/>
      </c>
      <c r="AF78" s="26" t="str">
        <f>IF(AE78="","",WORKDAY(AF77,1,Holiday!$A$2:$A$100000))</f>
        <v/>
      </c>
      <c r="AG78" s="89" t="str">
        <f>_xlfn.IFNA(VLOOKUP($AF78,'THOR i, Index'!$A:$D,4,0),"")</f>
        <v/>
      </c>
      <c r="AH78" s="90" t="str">
        <f t="shared" si="31"/>
        <v/>
      </c>
      <c r="AI78" s="91" t="str">
        <f t="shared" si="32"/>
        <v/>
      </c>
      <c r="AJ78" s="102" t="str">
        <f t="shared" si="33"/>
        <v/>
      </c>
      <c r="AK78" s="103" t="str">
        <f>IF(AJ78="","",WORKDAY(AK77,1,Holiday!$A$2:$A$100000))</f>
        <v/>
      </c>
      <c r="AL78" s="125" t="str">
        <f>IF(AJ78="","",IF($AK78&gt;=$B$33,$B$34,VLOOKUP($AK78,'THOR i, Index'!$A:$D,4,0)))</f>
        <v/>
      </c>
      <c r="AM78" s="126" t="str">
        <f t="shared" si="34"/>
        <v/>
      </c>
      <c r="AN78" s="127" t="str">
        <f t="shared" si="35"/>
        <v/>
      </c>
    </row>
    <row r="79" spans="5:40" x14ac:dyDescent="0.3">
      <c r="AE79" s="88" t="str">
        <f t="shared" si="30"/>
        <v/>
      </c>
      <c r="AF79" s="26" t="str">
        <f>IF(AE79="","",WORKDAY(AF78,1,Holiday!$A$2:$A$100000))</f>
        <v/>
      </c>
      <c r="AG79" s="89" t="str">
        <f>_xlfn.IFNA(VLOOKUP($AF79,'THOR i, Index'!$A:$D,4,0),"")</f>
        <v/>
      </c>
      <c r="AH79" s="90" t="str">
        <f t="shared" si="31"/>
        <v/>
      </c>
      <c r="AI79" s="91" t="str">
        <f t="shared" si="32"/>
        <v/>
      </c>
      <c r="AJ79" s="102" t="str">
        <f t="shared" si="33"/>
        <v/>
      </c>
      <c r="AK79" s="103" t="str">
        <f>IF(AJ79="","",WORKDAY(AK78,1,Holiday!$A$2:$A$100000))</f>
        <v/>
      </c>
      <c r="AL79" s="125" t="str">
        <f>IF(AJ79="","",IF($AK79&gt;=$B$33,$B$34,VLOOKUP($AK79,'THOR i, Index'!$A:$D,4,0)))</f>
        <v/>
      </c>
      <c r="AM79" s="126" t="str">
        <f t="shared" si="34"/>
        <v/>
      </c>
      <c r="AN79" s="127" t="str">
        <f t="shared" si="35"/>
        <v/>
      </c>
    </row>
    <row r="80" spans="5:40" x14ac:dyDescent="0.3">
      <c r="AE80" s="88" t="str">
        <f t="shared" si="30"/>
        <v/>
      </c>
      <c r="AF80" s="26" t="str">
        <f>IF(AE80="","",WORKDAY(AF79,1,Holiday!$A$2:$A$100000))</f>
        <v/>
      </c>
      <c r="AG80" s="89" t="str">
        <f>_xlfn.IFNA(VLOOKUP($AF80,'THOR i, Index'!$A:$D,4,0),"")</f>
        <v/>
      </c>
      <c r="AH80" s="90" t="str">
        <f t="shared" si="31"/>
        <v/>
      </c>
      <c r="AI80" s="91" t="str">
        <f t="shared" si="32"/>
        <v/>
      </c>
      <c r="AJ80" s="102" t="str">
        <f t="shared" si="33"/>
        <v/>
      </c>
      <c r="AK80" s="103" t="str">
        <f>IF(AJ80="","",WORKDAY(AK79,1,Holiday!$A$2:$A$100000))</f>
        <v/>
      </c>
      <c r="AL80" s="125" t="str">
        <f>IF(AJ80="","",IF($AK80&gt;=$B$33,$B$34,VLOOKUP($AK80,'THOR i, Index'!$A:$D,4,0)))</f>
        <v/>
      </c>
      <c r="AM80" s="126" t="str">
        <f t="shared" si="34"/>
        <v/>
      </c>
      <c r="AN80" s="127" t="str">
        <f t="shared" si="35"/>
        <v/>
      </c>
    </row>
    <row r="81" spans="6:40" x14ac:dyDescent="0.3">
      <c r="AE81" s="88" t="str">
        <f t="shared" si="30"/>
        <v/>
      </c>
      <c r="AF81" s="26" t="str">
        <f>IF(AE81="","",WORKDAY(AF80,1,Holiday!$A$2:$A$100000))</f>
        <v/>
      </c>
      <c r="AG81" s="89" t="str">
        <f>_xlfn.IFNA(VLOOKUP($AF81,'THOR i, Index'!$A:$D,4,0),"")</f>
        <v/>
      </c>
      <c r="AH81" s="90" t="str">
        <f t="shared" si="31"/>
        <v/>
      </c>
      <c r="AI81" s="91" t="str">
        <f t="shared" si="32"/>
        <v/>
      </c>
      <c r="AJ81" s="102" t="str">
        <f t="shared" si="33"/>
        <v/>
      </c>
      <c r="AK81" s="103" t="str">
        <f>IF(AJ81="","",WORKDAY(AK80,1,Holiday!$A$2:$A$100000))</f>
        <v/>
      </c>
      <c r="AL81" s="125" t="str">
        <f>IF(AJ81="","",IF($AK81&gt;=$B$33,$B$34,VLOOKUP($AK81,'THOR i, Index'!$A:$D,4,0)))</f>
        <v/>
      </c>
      <c r="AM81" s="126" t="str">
        <f t="shared" si="34"/>
        <v/>
      </c>
      <c r="AN81" s="127" t="str">
        <f t="shared" si="35"/>
        <v/>
      </c>
    </row>
    <row r="82" spans="6:40" x14ac:dyDescent="0.3">
      <c r="F82" s="35"/>
      <c r="G82" s="35"/>
      <c r="H82" s="35"/>
      <c r="I82" s="35"/>
      <c r="AE82" s="88" t="str">
        <f t="shared" si="30"/>
        <v/>
      </c>
      <c r="AF82" s="26" t="str">
        <f>IF(AE82="","",WORKDAY(AF81,1,Holiday!$A$2:$A$100000))</f>
        <v/>
      </c>
      <c r="AG82" s="89" t="str">
        <f>_xlfn.IFNA(VLOOKUP($AF82,'THOR i, Index'!$A:$D,4,0),"")</f>
        <v/>
      </c>
      <c r="AH82" s="90" t="str">
        <f t="shared" si="31"/>
        <v/>
      </c>
      <c r="AI82" s="91" t="str">
        <f t="shared" si="32"/>
        <v/>
      </c>
      <c r="AJ82" s="102" t="str">
        <f t="shared" si="33"/>
        <v/>
      </c>
      <c r="AK82" s="103" t="str">
        <f>IF(AJ82="","",WORKDAY(AK81,1,Holiday!$A$2:$A$100000))</f>
        <v/>
      </c>
      <c r="AL82" s="125" t="str">
        <f>IF(AJ82="","",IF($AK82&gt;=$B$33,$B$34,VLOOKUP($AK82,'THOR i, Index'!$A:$D,4,0)))</f>
        <v/>
      </c>
      <c r="AM82" s="126" t="str">
        <f t="shared" si="34"/>
        <v/>
      </c>
      <c r="AN82" s="127" t="str">
        <f t="shared" si="35"/>
        <v/>
      </c>
    </row>
    <row r="83" spans="6:40" x14ac:dyDescent="0.3">
      <c r="F83" s="35"/>
      <c r="G83" s="35"/>
      <c r="H83" s="35"/>
      <c r="I83" s="35"/>
      <c r="AE83" s="88" t="str">
        <f t="shared" si="30"/>
        <v/>
      </c>
      <c r="AF83" s="26" t="str">
        <f>IF(AE83="","",WORKDAY(AF82,1,Holiday!$A$2:$A$100000))</f>
        <v/>
      </c>
      <c r="AG83" s="89" t="str">
        <f>_xlfn.IFNA(VLOOKUP($AF83,'THOR i, Index'!$A:$D,4,0),"")</f>
        <v/>
      </c>
      <c r="AH83" s="90" t="str">
        <f t="shared" si="31"/>
        <v/>
      </c>
      <c r="AI83" s="91" t="str">
        <f t="shared" si="32"/>
        <v/>
      </c>
      <c r="AJ83" s="102" t="str">
        <f t="shared" si="33"/>
        <v/>
      </c>
      <c r="AK83" s="103" t="str">
        <f>IF(AJ83="","",WORKDAY(AK82,1,Holiday!$A$2:$A$100000))</f>
        <v/>
      </c>
      <c r="AL83" s="125" t="str">
        <f>IF(AJ83="","",IF($AK83&gt;=$B$33,$B$34,VLOOKUP($AK83,'THOR i, Index'!$A:$D,4,0)))</f>
        <v/>
      </c>
      <c r="AM83" s="126" t="str">
        <f t="shared" si="34"/>
        <v/>
      </c>
      <c r="AN83" s="127" t="str">
        <f t="shared" si="35"/>
        <v/>
      </c>
    </row>
    <row r="84" spans="6:40" x14ac:dyDescent="0.3">
      <c r="AE84" s="88" t="str">
        <f t="shared" si="30"/>
        <v/>
      </c>
      <c r="AF84" s="26" t="str">
        <f>IF(AE84="","",WORKDAY(AF83,1,Holiday!$A$2:$A$100000))</f>
        <v/>
      </c>
      <c r="AG84" s="89" t="str">
        <f>_xlfn.IFNA(VLOOKUP($AF84,'THOR i, Index'!$A:$D,4,0),"")</f>
        <v/>
      </c>
      <c r="AH84" s="90" t="str">
        <f t="shared" si="31"/>
        <v/>
      </c>
      <c r="AI84" s="91" t="str">
        <f t="shared" si="32"/>
        <v/>
      </c>
      <c r="AJ84" s="102" t="str">
        <f t="shared" si="33"/>
        <v/>
      </c>
      <c r="AK84" s="103" t="str">
        <f>IF(AJ84="","",WORKDAY(AK83,1,Holiday!$A$2:$A$100000))</f>
        <v/>
      </c>
      <c r="AL84" s="125" t="str">
        <f>IF(AJ84="","",IF($AK84&gt;=$B$33,$B$34,VLOOKUP($AK84,'THOR i, Index'!$A:$D,4,0)))</f>
        <v/>
      </c>
      <c r="AM84" s="126" t="str">
        <f t="shared" si="34"/>
        <v/>
      </c>
      <c r="AN84" s="127" t="str">
        <f t="shared" si="35"/>
        <v/>
      </c>
    </row>
    <row r="85" spans="6:40" x14ac:dyDescent="0.3">
      <c r="AE85" s="88" t="str">
        <f t="shared" si="30"/>
        <v/>
      </c>
      <c r="AF85" s="26" t="str">
        <f>IF(AE85="","",WORKDAY(AF84,1,Holiday!$A$2:$A$100000))</f>
        <v/>
      </c>
      <c r="AG85" s="89" t="str">
        <f>_xlfn.IFNA(VLOOKUP($AF85,'THOR i, Index'!$A:$D,4,0),"")</f>
        <v/>
      </c>
      <c r="AH85" s="90" t="str">
        <f t="shared" si="31"/>
        <v/>
      </c>
      <c r="AI85" s="91" t="str">
        <f t="shared" si="32"/>
        <v/>
      </c>
      <c r="AJ85" s="102" t="str">
        <f t="shared" si="33"/>
        <v/>
      </c>
      <c r="AK85" s="103" t="str">
        <f>IF(AJ85="","",WORKDAY(AK84,1,Holiday!$A$2:$A$100000))</f>
        <v/>
      </c>
      <c r="AL85" s="125" t="str">
        <f>IF(AJ85="","",IF($AK85&gt;=$B$33,$B$34,VLOOKUP($AK85,'THOR i, Index'!$A:$D,4,0)))</f>
        <v/>
      </c>
      <c r="AM85" s="126" t="str">
        <f t="shared" si="34"/>
        <v/>
      </c>
      <c r="AN85" s="127" t="str">
        <f t="shared" si="35"/>
        <v/>
      </c>
    </row>
    <row r="86" spans="6:40" x14ac:dyDescent="0.3">
      <c r="AE86" s="88" t="str">
        <f t="shared" si="30"/>
        <v/>
      </c>
      <c r="AF86" s="26" t="str">
        <f>IF(AE86="","",WORKDAY(AF85,1,Holiday!$A$2:$A$100000))</f>
        <v/>
      </c>
      <c r="AG86" s="89" t="str">
        <f>_xlfn.IFNA(VLOOKUP($AF86,'THOR i, Index'!$A:$D,4,0),"")</f>
        <v/>
      </c>
      <c r="AH86" s="90" t="str">
        <f t="shared" si="31"/>
        <v/>
      </c>
      <c r="AI86" s="91" t="str">
        <f t="shared" si="32"/>
        <v/>
      </c>
      <c r="AJ86" s="102" t="str">
        <f t="shared" si="33"/>
        <v/>
      </c>
      <c r="AK86" s="103" t="str">
        <f>IF(AJ86="","",WORKDAY(AK85,1,Holiday!$A$2:$A$100000))</f>
        <v/>
      </c>
      <c r="AL86" s="125" t="str">
        <f>IF(AJ86="","",IF($AK86&gt;=$B$33,$B$34,VLOOKUP($AK86,'THOR i, Index'!$A:$D,4,0)))</f>
        <v/>
      </c>
      <c r="AM86" s="126" t="str">
        <f t="shared" si="34"/>
        <v/>
      </c>
      <c r="AN86" s="127" t="str">
        <f t="shared" si="35"/>
        <v/>
      </c>
    </row>
    <row r="87" spans="6:40" x14ac:dyDescent="0.3">
      <c r="AE87" s="88" t="str">
        <f t="shared" si="30"/>
        <v/>
      </c>
      <c r="AF87" s="26" t="str">
        <f>IF(AE87="","",WORKDAY(AF86,1,Holiday!$A$2:$A$100000))</f>
        <v/>
      </c>
      <c r="AG87" s="89" t="str">
        <f>_xlfn.IFNA(VLOOKUP($AF87,'THOR i, Index'!$A:$D,4,0),"")</f>
        <v/>
      </c>
      <c r="AH87" s="90" t="str">
        <f t="shared" si="31"/>
        <v/>
      </c>
      <c r="AI87" s="91" t="str">
        <f t="shared" si="32"/>
        <v/>
      </c>
      <c r="AJ87" s="102" t="str">
        <f t="shared" si="33"/>
        <v/>
      </c>
      <c r="AK87" s="103" t="str">
        <f>IF(AJ87="","",WORKDAY(AK86,1,Holiday!$A$2:$A$100000))</f>
        <v/>
      </c>
      <c r="AL87" s="125" t="str">
        <f>IF(AJ87="","",IF($AK87&gt;=$B$33,$B$34,VLOOKUP($AK87,'THOR i, Index'!$A:$D,4,0)))</f>
        <v/>
      </c>
      <c r="AM87" s="126" t="str">
        <f t="shared" si="34"/>
        <v/>
      </c>
      <c r="AN87" s="127" t="str">
        <f t="shared" si="35"/>
        <v/>
      </c>
    </row>
    <row r="88" spans="6:40" x14ac:dyDescent="0.3">
      <c r="AE88" s="88" t="str">
        <f t="shared" si="30"/>
        <v/>
      </c>
      <c r="AF88" s="26" t="str">
        <f>IF(AE88="","",WORKDAY(AF87,1,Holiday!$A$2:$A$100000))</f>
        <v/>
      </c>
      <c r="AG88" s="89" t="str">
        <f>_xlfn.IFNA(VLOOKUP($AF88,'THOR i, Index'!$A:$D,4,0),"")</f>
        <v/>
      </c>
      <c r="AH88" s="90" t="str">
        <f t="shared" si="31"/>
        <v/>
      </c>
      <c r="AI88" s="91" t="str">
        <f t="shared" si="32"/>
        <v/>
      </c>
      <c r="AJ88" s="102" t="str">
        <f t="shared" si="33"/>
        <v/>
      </c>
      <c r="AK88" s="103" t="str">
        <f>IF(AJ88="","",WORKDAY(AK87,1,Holiday!$A$2:$A$100000))</f>
        <v/>
      </c>
      <c r="AL88" s="125" t="str">
        <f>IF(AJ88="","",IF($AK88&gt;=$B$33,$B$34,VLOOKUP($AK88,'THOR i, Index'!$A:$D,4,0)))</f>
        <v/>
      </c>
      <c r="AM88" s="126" t="str">
        <f t="shared" si="34"/>
        <v/>
      </c>
      <c r="AN88" s="127" t="str">
        <f t="shared" si="35"/>
        <v/>
      </c>
    </row>
    <row r="89" spans="6:40" x14ac:dyDescent="0.3">
      <c r="AE89" s="88" t="str">
        <f t="shared" si="30"/>
        <v/>
      </c>
      <c r="AF89" s="26" t="str">
        <f>IF(AE89="","",WORKDAY(AF88,1,Holiday!$A$2:$A$100000))</f>
        <v/>
      </c>
      <c r="AG89" s="89" t="str">
        <f>_xlfn.IFNA(VLOOKUP($AF89,'THOR i, Index'!$A:$D,4,0),"")</f>
        <v/>
      </c>
      <c r="AH89" s="90" t="str">
        <f t="shared" si="31"/>
        <v/>
      </c>
      <c r="AI89" s="91" t="str">
        <f t="shared" si="32"/>
        <v/>
      </c>
      <c r="AJ89" s="102" t="str">
        <f t="shared" si="33"/>
        <v/>
      </c>
      <c r="AK89" s="103" t="str">
        <f>IF(AJ89="","",WORKDAY(AK88,1,Holiday!$A$2:$A$100000))</f>
        <v/>
      </c>
      <c r="AL89" s="125" t="str">
        <f>IF(AJ89="","",IF($AK89&gt;=$B$33,$B$34,VLOOKUP($AK89,'THOR i, Index'!$A:$D,4,0)))</f>
        <v/>
      </c>
      <c r="AM89" s="126" t="str">
        <f t="shared" si="34"/>
        <v/>
      </c>
      <c r="AN89" s="127" t="str">
        <f t="shared" si="35"/>
        <v/>
      </c>
    </row>
    <row r="90" spans="6:40" x14ac:dyDescent="0.3">
      <c r="AE90" s="88" t="str">
        <f t="shared" si="30"/>
        <v/>
      </c>
      <c r="AF90" s="26" t="str">
        <f>IF(AE90="","",WORKDAY(AF89,1,Holiday!$A$2:$A$100000))</f>
        <v/>
      </c>
      <c r="AG90" s="89" t="str">
        <f>_xlfn.IFNA(VLOOKUP($AF90,'THOR i, Index'!$A:$D,4,0),"")</f>
        <v/>
      </c>
      <c r="AH90" s="90" t="str">
        <f t="shared" si="31"/>
        <v/>
      </c>
      <c r="AI90" s="91" t="str">
        <f t="shared" si="32"/>
        <v/>
      </c>
      <c r="AJ90" s="102" t="str">
        <f t="shared" si="33"/>
        <v/>
      </c>
      <c r="AK90" s="103" t="str">
        <f>IF(AJ90="","",WORKDAY(AK89,1,Holiday!$A$2:$A$100000))</f>
        <v/>
      </c>
      <c r="AL90" s="125" t="str">
        <f>IF(AJ90="","",IF($AK90&gt;=$B$33,$B$34,VLOOKUP($AK90,'THOR i, Index'!$A:$D,4,0)))</f>
        <v/>
      </c>
      <c r="AM90" s="126" t="str">
        <f t="shared" si="34"/>
        <v/>
      </c>
      <c r="AN90" s="127" t="str">
        <f t="shared" si="35"/>
        <v/>
      </c>
    </row>
    <row r="91" spans="6:40" x14ac:dyDescent="0.3">
      <c r="AE91" s="88" t="str">
        <f t="shared" si="30"/>
        <v/>
      </c>
      <c r="AF91" s="26" t="str">
        <f>IF(AE91="","",WORKDAY(AF90,1,Holiday!$A$2:$A$100000))</f>
        <v/>
      </c>
      <c r="AG91" s="89" t="str">
        <f>_xlfn.IFNA(VLOOKUP($AF91,'THOR i, Index'!$A:$D,4,0),"")</f>
        <v/>
      </c>
      <c r="AH91" s="90" t="str">
        <f t="shared" si="31"/>
        <v/>
      </c>
      <c r="AI91" s="91" t="str">
        <f t="shared" si="32"/>
        <v/>
      </c>
      <c r="AJ91" s="102" t="str">
        <f t="shared" si="33"/>
        <v/>
      </c>
      <c r="AK91" s="103" t="str">
        <f>IF(AJ91="","",WORKDAY(AK90,1,Holiday!$A$2:$A$100000))</f>
        <v/>
      </c>
      <c r="AL91" s="125" t="str">
        <f>IF(AJ91="","",IF($AK91&gt;=$B$33,$B$34,VLOOKUP($AK91,'THOR i, Index'!$A:$D,4,0)))</f>
        <v/>
      </c>
      <c r="AM91" s="126" t="str">
        <f t="shared" si="34"/>
        <v/>
      </c>
      <c r="AN91" s="127" t="str">
        <f t="shared" si="35"/>
        <v/>
      </c>
    </row>
    <row r="92" spans="6:40" x14ac:dyDescent="0.3">
      <c r="AE92" s="88" t="str">
        <f t="shared" si="30"/>
        <v/>
      </c>
      <c r="AF92" s="26" t="str">
        <f>IF(AE92="","",WORKDAY(AF91,1,Holiday!$A$2:$A$100000))</f>
        <v/>
      </c>
      <c r="AG92" s="89" t="str">
        <f>_xlfn.IFNA(VLOOKUP($AF92,'THOR i, Index'!$A:$D,4,0),"")</f>
        <v/>
      </c>
      <c r="AH92" s="90" t="str">
        <f t="shared" si="31"/>
        <v/>
      </c>
      <c r="AI92" s="91" t="str">
        <f t="shared" si="32"/>
        <v/>
      </c>
      <c r="AJ92" s="102" t="str">
        <f t="shared" si="33"/>
        <v/>
      </c>
      <c r="AK92" s="103" t="str">
        <f>IF(AJ92="","",WORKDAY(AK91,1,Holiday!$A$2:$A$100000))</f>
        <v/>
      </c>
      <c r="AL92" s="125" t="str">
        <f>IF(AJ92="","",IF($AK92&gt;=$B$33,$B$34,VLOOKUP($AK92,'THOR i, Index'!$A:$D,4,0)))</f>
        <v/>
      </c>
      <c r="AM92" s="126" t="str">
        <f t="shared" si="34"/>
        <v/>
      </c>
      <c r="AN92" s="127" t="str">
        <f t="shared" si="35"/>
        <v/>
      </c>
    </row>
    <row r="93" spans="6:40" x14ac:dyDescent="0.3">
      <c r="AE93" s="88" t="str">
        <f t="shared" si="30"/>
        <v/>
      </c>
      <c r="AF93" s="26" t="str">
        <f>IF(AE93="","",WORKDAY(AF92,1,Holiday!$A$2:$A$100000))</f>
        <v/>
      </c>
      <c r="AG93" s="89" t="str">
        <f>_xlfn.IFNA(VLOOKUP($AF93,'THOR i, Index'!$A:$D,4,0),"")</f>
        <v/>
      </c>
      <c r="AH93" s="90" t="str">
        <f t="shared" si="31"/>
        <v/>
      </c>
      <c r="AI93" s="91" t="str">
        <f t="shared" si="32"/>
        <v/>
      </c>
      <c r="AJ93" s="102" t="str">
        <f t="shared" si="33"/>
        <v/>
      </c>
      <c r="AK93" s="103" t="str">
        <f>IF(AJ93="","",WORKDAY(AK92,1,Holiday!$A$2:$A$100000))</f>
        <v/>
      </c>
      <c r="AL93" s="125" t="str">
        <f>IF(AJ93="","",IF($AK93&gt;=$B$33,$B$34,VLOOKUP($AK93,'THOR i, Index'!$A:$D,4,0)))</f>
        <v/>
      </c>
      <c r="AM93" s="126" t="str">
        <f t="shared" si="34"/>
        <v/>
      </c>
      <c r="AN93" s="127" t="str">
        <f t="shared" si="35"/>
        <v/>
      </c>
    </row>
    <row r="94" spans="6:40" x14ac:dyDescent="0.3">
      <c r="AE94" s="88" t="str">
        <f t="shared" si="30"/>
        <v/>
      </c>
      <c r="AF94" s="26" t="str">
        <f>IF(AE94="","",WORKDAY(AF93,1,Holiday!$A$2:$A$100000))</f>
        <v/>
      </c>
      <c r="AG94" s="89" t="str">
        <f>_xlfn.IFNA(VLOOKUP($AF94,'THOR i, Index'!$A:$D,4,0),"")</f>
        <v/>
      </c>
      <c r="AH94" s="90" t="str">
        <f t="shared" si="31"/>
        <v/>
      </c>
      <c r="AI94" s="91" t="str">
        <f t="shared" si="32"/>
        <v/>
      </c>
      <c r="AJ94" s="102" t="str">
        <f t="shared" si="33"/>
        <v/>
      </c>
      <c r="AK94" s="103" t="str">
        <f>IF(AJ94="","",WORKDAY(AK93,1,Holiday!$A$2:$A$100000))</f>
        <v/>
      </c>
      <c r="AL94" s="125" t="str">
        <f>IF(AJ94="","",IF($AK94&gt;=$B$33,$B$34,VLOOKUP($AK94,'THOR i, Index'!$A:$D,4,0)))</f>
        <v/>
      </c>
      <c r="AM94" s="126" t="str">
        <f t="shared" si="34"/>
        <v/>
      </c>
      <c r="AN94" s="127" t="str">
        <f t="shared" si="35"/>
        <v/>
      </c>
    </row>
    <row r="95" spans="6:40" x14ac:dyDescent="0.3">
      <c r="AE95" s="88" t="str">
        <f t="shared" si="30"/>
        <v/>
      </c>
      <c r="AF95" s="26" t="str">
        <f>IF(AE95="","",WORKDAY(AF94,1,Holiday!$A$2:$A$100000))</f>
        <v/>
      </c>
      <c r="AG95" s="89" t="str">
        <f>_xlfn.IFNA(VLOOKUP($AF95,'THOR i, Index'!$A:$D,4,0),"")</f>
        <v/>
      </c>
      <c r="AH95" s="90" t="str">
        <f t="shared" si="31"/>
        <v/>
      </c>
      <c r="AI95" s="91" t="str">
        <f t="shared" si="32"/>
        <v/>
      </c>
      <c r="AJ95" s="102" t="str">
        <f t="shared" si="33"/>
        <v/>
      </c>
      <c r="AK95" s="103" t="str">
        <f>IF(AJ95="","",WORKDAY(AK94,1,Holiday!$A$2:$A$100000))</f>
        <v/>
      </c>
      <c r="AL95" s="125" t="str">
        <f>IF(AJ95="","",IF($AK95&gt;=$B$33,$B$34,VLOOKUP($AK95,'THOR i, Index'!$A:$D,4,0)))</f>
        <v/>
      </c>
      <c r="AM95" s="126" t="str">
        <f t="shared" si="34"/>
        <v/>
      </c>
      <c r="AN95" s="127" t="str">
        <f t="shared" si="35"/>
        <v/>
      </c>
    </row>
    <row r="96" spans="6:40" x14ac:dyDescent="0.3">
      <c r="AE96" s="88" t="str">
        <f t="shared" si="30"/>
        <v/>
      </c>
      <c r="AF96" s="26" t="str">
        <f>IF(AE96="","",WORKDAY(AF95,1,Holiday!$A$2:$A$100000))</f>
        <v/>
      </c>
      <c r="AG96" s="89" t="str">
        <f>_xlfn.IFNA(VLOOKUP($AF96,'THOR i, Index'!$A:$D,4,0),"")</f>
        <v/>
      </c>
      <c r="AH96" s="90" t="str">
        <f t="shared" si="31"/>
        <v/>
      </c>
      <c r="AI96" s="91" t="str">
        <f t="shared" si="32"/>
        <v/>
      </c>
      <c r="AJ96" s="102" t="str">
        <f t="shared" si="33"/>
        <v/>
      </c>
      <c r="AK96" s="103" t="str">
        <f>IF(AJ96="","",WORKDAY(AK95,1,Holiday!$A$2:$A$100000))</f>
        <v/>
      </c>
      <c r="AL96" s="125" t="str">
        <f>IF(AJ96="","",IF($AK96&gt;=$B$33,$B$34,VLOOKUP($AK96,'THOR i, Index'!$A:$D,4,0)))</f>
        <v/>
      </c>
      <c r="AM96" s="126" t="str">
        <f t="shared" si="34"/>
        <v/>
      </c>
      <c r="AN96" s="127" t="str">
        <f t="shared" si="35"/>
        <v/>
      </c>
    </row>
    <row r="97" spans="31:40" x14ac:dyDescent="0.3">
      <c r="AE97" s="88" t="str">
        <f t="shared" si="30"/>
        <v/>
      </c>
      <c r="AF97" s="26" t="str">
        <f>IF(AE97="","",WORKDAY(AF96,1,Holiday!$A$2:$A$100000))</f>
        <v/>
      </c>
      <c r="AG97" s="89" t="str">
        <f>_xlfn.IFNA(VLOOKUP($AF97,'THOR i, Index'!$A:$D,4,0),"")</f>
        <v/>
      </c>
      <c r="AH97" s="90" t="str">
        <f t="shared" si="31"/>
        <v/>
      </c>
      <c r="AI97" s="91" t="str">
        <f t="shared" si="32"/>
        <v/>
      </c>
      <c r="AJ97" s="102" t="str">
        <f t="shared" si="33"/>
        <v/>
      </c>
      <c r="AK97" s="103" t="str">
        <f>IF(AJ97="","",WORKDAY(AK96,1,Holiday!$A$2:$A$100000))</f>
        <v/>
      </c>
      <c r="AL97" s="125" t="str">
        <f>IF(AJ97="","",IF($AK97&gt;=$B$33,$B$34,VLOOKUP($AK97,'THOR i, Index'!$A:$D,4,0)))</f>
        <v/>
      </c>
      <c r="AM97" s="126" t="str">
        <f t="shared" si="34"/>
        <v/>
      </c>
      <c r="AN97" s="127" t="str">
        <f t="shared" si="35"/>
        <v/>
      </c>
    </row>
    <row r="98" spans="31:40" x14ac:dyDescent="0.3">
      <c r="AE98" s="88" t="str">
        <f t="shared" si="30"/>
        <v/>
      </c>
      <c r="AF98" s="26" t="str">
        <f>IF(AE98="","",WORKDAY(AF97,1,Holiday!$A$2:$A$100000))</f>
        <v/>
      </c>
      <c r="AG98" s="89" t="str">
        <f>_xlfn.IFNA(VLOOKUP($AF98,'THOR i, Index'!$A:$D,4,0),"")</f>
        <v/>
      </c>
      <c r="AH98" s="90" t="str">
        <f t="shared" si="31"/>
        <v/>
      </c>
      <c r="AI98" s="91" t="str">
        <f t="shared" si="32"/>
        <v/>
      </c>
      <c r="AJ98" s="102" t="str">
        <f t="shared" si="33"/>
        <v/>
      </c>
      <c r="AK98" s="103" t="str">
        <f>IF(AJ98="","",WORKDAY(AK97,1,Holiday!$A$2:$A$100000))</f>
        <v/>
      </c>
      <c r="AL98" s="125" t="str">
        <f>IF(AJ98="","",IF($AK98&gt;=$B$33,$B$34,VLOOKUP($AK98,'THOR i, Index'!$A:$D,4,0)))</f>
        <v/>
      </c>
      <c r="AM98" s="126" t="str">
        <f t="shared" si="34"/>
        <v/>
      </c>
      <c r="AN98" s="127" t="str">
        <f t="shared" si="35"/>
        <v/>
      </c>
    </row>
    <row r="99" spans="31:40" x14ac:dyDescent="0.3">
      <c r="AE99" s="88" t="str">
        <f t="shared" si="30"/>
        <v/>
      </c>
      <c r="AF99" s="26" t="str">
        <f>IF(AE99="","",WORKDAY(AF98,1,Holiday!$A$2:$A$100000))</f>
        <v/>
      </c>
      <c r="AG99" s="89" t="str">
        <f>_xlfn.IFNA(VLOOKUP($AF99,'THOR i, Index'!$A:$D,4,0),"")</f>
        <v/>
      </c>
      <c r="AH99" s="90" t="str">
        <f t="shared" si="31"/>
        <v/>
      </c>
      <c r="AI99" s="91" t="str">
        <f t="shared" si="32"/>
        <v/>
      </c>
      <c r="AJ99" s="102" t="str">
        <f t="shared" si="33"/>
        <v/>
      </c>
      <c r="AK99" s="103" t="str">
        <f>IF(AJ99="","",WORKDAY(AK98,1,Holiday!$A$2:$A$100000))</f>
        <v/>
      </c>
      <c r="AL99" s="125" t="str">
        <f>IF(AJ99="","",IF($AK99&gt;=$B$33,$B$34,VLOOKUP($AK99,'THOR i, Index'!$A:$D,4,0)))</f>
        <v/>
      </c>
      <c r="AM99" s="126" t="str">
        <f t="shared" si="34"/>
        <v/>
      </c>
      <c r="AN99" s="127" t="str">
        <f t="shared" si="35"/>
        <v/>
      </c>
    </row>
    <row r="100" spans="31:40" x14ac:dyDescent="0.3">
      <c r="AE100" s="88" t="str">
        <f t="shared" ref="AE100:AE131" si="36">IF(AE99&gt;$B$35,"",AE99+1)</f>
        <v/>
      </c>
      <c r="AF100" s="26" t="str">
        <f>IF(AE100="","",WORKDAY(AF99,1,Holiday!$A$2:$A$100000))</f>
        <v/>
      </c>
      <c r="AG100" s="89" t="str">
        <f>_xlfn.IFNA(VLOOKUP($AF100,'THOR i, Index'!$A:$D,4,0),"")</f>
        <v/>
      </c>
      <c r="AH100" s="90" t="str">
        <f t="shared" si="31"/>
        <v/>
      </c>
      <c r="AI100" s="91" t="str">
        <f t="shared" si="32"/>
        <v/>
      </c>
      <c r="AJ100" s="102" t="str">
        <f t="shared" ref="AJ100:AJ131" si="37">IF(AJ99&gt;$B$41,"",AJ99+1)</f>
        <v/>
      </c>
      <c r="AK100" s="103" t="str">
        <f>IF(AJ100="","",WORKDAY(AK99,1,Holiday!$A$2:$A$100000))</f>
        <v/>
      </c>
      <c r="AL100" s="125" t="str">
        <f>IF(AJ100="","",IF($AK100&gt;=$B$33,$B$34,VLOOKUP($AK100,'THOR i, Index'!$A:$D,4,0)))</f>
        <v/>
      </c>
      <c r="AM100" s="126" t="str">
        <f t="shared" si="34"/>
        <v/>
      </c>
      <c r="AN100" s="127" t="str">
        <f t="shared" si="35"/>
        <v/>
      </c>
    </row>
    <row r="101" spans="31:40" x14ac:dyDescent="0.3">
      <c r="AE101" s="88" t="str">
        <f t="shared" si="36"/>
        <v/>
      </c>
      <c r="AF101" s="26" t="str">
        <f>IF(AE101="","",WORKDAY(AF100,1,Holiday!$A$2:$A$100000))</f>
        <v/>
      </c>
      <c r="AG101" s="89" t="str">
        <f>_xlfn.IFNA(VLOOKUP($AF101,'THOR i, Index'!$A:$D,4,0),"")</f>
        <v/>
      </c>
      <c r="AH101" s="90" t="str">
        <f t="shared" si="31"/>
        <v/>
      </c>
      <c r="AI101" s="91" t="str">
        <f t="shared" si="32"/>
        <v/>
      </c>
      <c r="AJ101" s="102" t="str">
        <f t="shared" si="37"/>
        <v/>
      </c>
      <c r="AK101" s="103" t="str">
        <f>IF(AJ101="","",WORKDAY(AK100,1,Holiday!$A$2:$A$100000))</f>
        <v/>
      </c>
      <c r="AL101" s="125" t="str">
        <f>IF(AJ101="","",IF($AK101&gt;=$B$33,$B$34,VLOOKUP($AK101,'THOR i, Index'!$A:$D,4,0)))</f>
        <v/>
      </c>
      <c r="AM101" s="126" t="str">
        <f t="shared" si="34"/>
        <v/>
      </c>
      <c r="AN101" s="127" t="str">
        <f t="shared" si="35"/>
        <v/>
      </c>
    </row>
    <row r="102" spans="31:40" x14ac:dyDescent="0.3">
      <c r="AE102" s="88" t="str">
        <f t="shared" si="36"/>
        <v/>
      </c>
      <c r="AF102" s="26" t="str">
        <f>IF(AE102="","",WORKDAY(AF101,1,Holiday!$A$2:$A$100000))</f>
        <v/>
      </c>
      <c r="AG102" s="89" t="str">
        <f>_xlfn.IFNA(VLOOKUP($AF102,'THOR i, Index'!$A:$D,4,0),"")</f>
        <v/>
      </c>
      <c r="AH102" s="90" t="str">
        <f t="shared" si="31"/>
        <v/>
      </c>
      <c r="AI102" s="91" t="str">
        <f t="shared" si="32"/>
        <v/>
      </c>
      <c r="AJ102" s="102" t="str">
        <f t="shared" si="37"/>
        <v/>
      </c>
      <c r="AK102" s="103" t="str">
        <f>IF(AJ102="","",WORKDAY(AK101,1,Holiday!$A$2:$A$100000))</f>
        <v/>
      </c>
      <c r="AL102" s="125" t="str">
        <f>IF(AJ102="","",IF($AK102&gt;=$B$33,$B$34,VLOOKUP($AK102,'THOR i, Index'!$A:$D,4,0)))</f>
        <v/>
      </c>
      <c r="AM102" s="126" t="str">
        <f t="shared" si="34"/>
        <v/>
      </c>
      <c r="AN102" s="127" t="str">
        <f t="shared" si="35"/>
        <v/>
      </c>
    </row>
    <row r="103" spans="31:40" x14ac:dyDescent="0.3">
      <c r="AE103" s="88" t="str">
        <f t="shared" si="36"/>
        <v/>
      </c>
      <c r="AF103" s="26" t="str">
        <f>IF(AE103="","",WORKDAY(AF102,1,Holiday!$A$2:$A$100000))</f>
        <v/>
      </c>
      <c r="AG103" s="89" t="str">
        <f>_xlfn.IFNA(VLOOKUP($AF103,'THOR i, Index'!$A:$D,4,0),"")</f>
        <v/>
      </c>
      <c r="AH103" s="90" t="str">
        <f t="shared" si="31"/>
        <v/>
      </c>
      <c r="AI103" s="91" t="str">
        <f t="shared" si="32"/>
        <v/>
      </c>
      <c r="AJ103" s="102" t="str">
        <f t="shared" si="37"/>
        <v/>
      </c>
      <c r="AK103" s="103" t="str">
        <f>IF(AJ103="","",WORKDAY(AK102,1,Holiday!$A$2:$A$100000))</f>
        <v/>
      </c>
      <c r="AL103" s="125" t="str">
        <f>IF(AJ103="","",IF($AK103&gt;=$B$33,$B$34,VLOOKUP($AK103,'THOR i, Index'!$A:$D,4,0)))</f>
        <v/>
      </c>
      <c r="AM103" s="126" t="str">
        <f t="shared" si="34"/>
        <v/>
      </c>
      <c r="AN103" s="127" t="str">
        <f t="shared" si="35"/>
        <v/>
      </c>
    </row>
    <row r="104" spans="31:40" x14ac:dyDescent="0.3">
      <c r="AE104" s="88" t="str">
        <f t="shared" si="36"/>
        <v/>
      </c>
      <c r="AF104" s="26" t="str">
        <f>IF(AE104="","",WORKDAY(AF103,1,Holiday!$A$2:$A$100000))</f>
        <v/>
      </c>
      <c r="AG104" s="89" t="str">
        <f>_xlfn.IFNA(VLOOKUP($AF104,'THOR i, Index'!$A:$D,4,0),"")</f>
        <v/>
      </c>
      <c r="AH104" s="90" t="str">
        <f t="shared" si="31"/>
        <v/>
      </c>
      <c r="AI104" s="91" t="str">
        <f t="shared" si="32"/>
        <v/>
      </c>
      <c r="AJ104" s="102" t="str">
        <f t="shared" si="37"/>
        <v/>
      </c>
      <c r="AK104" s="103" t="str">
        <f>IF(AJ104="","",WORKDAY(AK103,1,Holiday!$A$2:$A$100000))</f>
        <v/>
      </c>
      <c r="AL104" s="125" t="str">
        <f>IF(AJ104="","",IF($AK104&gt;=$B$33,$B$34,VLOOKUP($AK104,'THOR i, Index'!$A:$D,4,0)))</f>
        <v/>
      </c>
      <c r="AM104" s="126" t="str">
        <f t="shared" si="34"/>
        <v/>
      </c>
      <c r="AN104" s="127" t="str">
        <f t="shared" si="35"/>
        <v/>
      </c>
    </row>
    <row r="105" spans="31:40" x14ac:dyDescent="0.3">
      <c r="AE105" s="88" t="str">
        <f t="shared" si="36"/>
        <v/>
      </c>
      <c r="AF105" s="26" t="str">
        <f>IF(AE105="","",WORKDAY(AF104,1,Holiday!$A$2:$A$100000))</f>
        <v/>
      </c>
      <c r="AG105" s="89" t="str">
        <f>_xlfn.IFNA(VLOOKUP($AF105,'THOR i, Index'!$A:$D,4,0),"")</f>
        <v/>
      </c>
      <c r="AH105" s="90" t="str">
        <f t="shared" si="31"/>
        <v/>
      </c>
      <c r="AI105" s="91" t="str">
        <f t="shared" si="32"/>
        <v/>
      </c>
      <c r="AJ105" s="102" t="str">
        <f t="shared" si="37"/>
        <v/>
      </c>
      <c r="AK105" s="103" t="str">
        <f>IF(AJ105="","",WORKDAY(AK104,1,Holiday!$A$2:$A$100000))</f>
        <v/>
      </c>
      <c r="AL105" s="125" t="str">
        <f>IF(AJ105="","",IF($AK105&gt;=$B$33,$B$34,VLOOKUP($AK105,'THOR i, Index'!$A:$D,4,0)))</f>
        <v/>
      </c>
      <c r="AM105" s="126" t="str">
        <f t="shared" si="34"/>
        <v/>
      </c>
      <c r="AN105" s="127" t="str">
        <f t="shared" si="35"/>
        <v/>
      </c>
    </row>
    <row r="106" spans="31:40" x14ac:dyDescent="0.3">
      <c r="AE106" s="88" t="str">
        <f t="shared" si="36"/>
        <v/>
      </c>
      <c r="AF106" s="26" t="str">
        <f>IF(AE106="","",WORKDAY(AF105,1,Holiday!$A$2:$A$100000))</f>
        <v/>
      </c>
      <c r="AG106" s="89" t="str">
        <f>_xlfn.IFNA(VLOOKUP($AF106,'THOR i, Index'!$A:$D,4,0),"")</f>
        <v/>
      </c>
      <c r="AH106" s="90" t="str">
        <f t="shared" si="31"/>
        <v/>
      </c>
      <c r="AI106" s="91" t="str">
        <f t="shared" si="32"/>
        <v/>
      </c>
      <c r="AJ106" s="102" t="str">
        <f t="shared" si="37"/>
        <v/>
      </c>
      <c r="AK106" s="103" t="str">
        <f>IF(AJ106="","",WORKDAY(AK105,1,Holiday!$A$2:$A$100000))</f>
        <v/>
      </c>
      <c r="AL106" s="125" t="str">
        <f>IF(AJ106="","",IF($AK106&gt;=$B$33,$B$34,VLOOKUP($AK106,'THOR i, Index'!$A:$D,4,0)))</f>
        <v/>
      </c>
      <c r="AM106" s="126" t="str">
        <f t="shared" si="34"/>
        <v/>
      </c>
      <c r="AN106" s="127" t="str">
        <f t="shared" si="35"/>
        <v/>
      </c>
    </row>
    <row r="107" spans="31:40" x14ac:dyDescent="0.3">
      <c r="AE107" s="88" t="str">
        <f t="shared" si="36"/>
        <v/>
      </c>
      <c r="AF107" s="26" t="str">
        <f>IF(AE107="","",WORKDAY(AF106,1,Holiday!$A$2:$A$100000))</f>
        <v/>
      </c>
      <c r="AG107" s="89" t="str">
        <f>_xlfn.IFNA(VLOOKUP($AF107,'THOR i, Index'!$A:$D,4,0),"")</f>
        <v/>
      </c>
      <c r="AH107" s="90" t="str">
        <f t="shared" si="31"/>
        <v/>
      </c>
      <c r="AI107" s="91" t="str">
        <f t="shared" si="32"/>
        <v/>
      </c>
      <c r="AJ107" s="102" t="str">
        <f t="shared" si="37"/>
        <v/>
      </c>
      <c r="AK107" s="103" t="str">
        <f>IF(AJ107="","",WORKDAY(AK106,1,Holiday!$A$2:$A$100000))</f>
        <v/>
      </c>
      <c r="AL107" s="125" t="str">
        <f>IF(AJ107="","",IF($AK107&gt;=$B$33,$B$34,VLOOKUP($AK107,'THOR i, Index'!$A:$D,4,0)))</f>
        <v/>
      </c>
      <c r="AM107" s="126" t="str">
        <f t="shared" si="34"/>
        <v/>
      </c>
      <c r="AN107" s="127" t="str">
        <f t="shared" si="35"/>
        <v/>
      </c>
    </row>
    <row r="108" spans="31:40" x14ac:dyDescent="0.3">
      <c r="AE108" s="88" t="str">
        <f t="shared" si="36"/>
        <v/>
      </c>
      <c r="AF108" s="26" t="str">
        <f>IF(AE108="","",WORKDAY(AF107,1,Holiday!$A$2:$A$100000))</f>
        <v/>
      </c>
      <c r="AG108" s="89" t="str">
        <f>_xlfn.IFNA(VLOOKUP($AF108,'THOR i, Index'!$A:$D,4,0),"")</f>
        <v/>
      </c>
      <c r="AH108" s="90" t="str">
        <f t="shared" si="31"/>
        <v/>
      </c>
      <c r="AI108" s="91" t="str">
        <f t="shared" si="32"/>
        <v/>
      </c>
      <c r="AJ108" s="102" t="str">
        <f t="shared" si="37"/>
        <v/>
      </c>
      <c r="AK108" s="103" t="str">
        <f>IF(AJ108="","",WORKDAY(AK107,1,Holiday!$A$2:$A$100000))</f>
        <v/>
      </c>
      <c r="AL108" s="125" t="str">
        <f>IF(AJ108="","",IF($AK108&gt;=$B$33,$B$34,VLOOKUP($AK108,'THOR i, Index'!$A:$D,4,0)))</f>
        <v/>
      </c>
      <c r="AM108" s="126" t="str">
        <f t="shared" si="34"/>
        <v/>
      </c>
      <c r="AN108" s="127" t="str">
        <f t="shared" si="35"/>
        <v/>
      </c>
    </row>
    <row r="109" spans="31:40" x14ac:dyDescent="0.3">
      <c r="AE109" s="88" t="str">
        <f t="shared" si="36"/>
        <v/>
      </c>
      <c r="AF109" s="26" t="str">
        <f>IF(AE109="","",WORKDAY(AF108,1,Holiday!$A$2:$A$100000))</f>
        <v/>
      </c>
      <c r="AG109" s="89" t="str">
        <f>_xlfn.IFNA(VLOOKUP($AF109,'THOR i, Index'!$A:$D,4,0),"")</f>
        <v/>
      </c>
      <c r="AH109" s="90" t="str">
        <f t="shared" si="31"/>
        <v/>
      </c>
      <c r="AI109" s="91" t="str">
        <f t="shared" si="32"/>
        <v/>
      </c>
      <c r="AJ109" s="102" t="str">
        <f t="shared" si="37"/>
        <v/>
      </c>
      <c r="AK109" s="103" t="str">
        <f>IF(AJ109="","",WORKDAY(AK108,1,Holiday!$A$2:$A$100000))</f>
        <v/>
      </c>
      <c r="AL109" s="125" t="str">
        <f>IF(AJ109="","",IF($AK109&gt;=$B$33,$B$34,VLOOKUP($AK109,'THOR i, Index'!$A:$D,4,0)))</f>
        <v/>
      </c>
      <c r="AM109" s="126" t="str">
        <f t="shared" si="34"/>
        <v/>
      </c>
      <c r="AN109" s="127" t="str">
        <f t="shared" si="35"/>
        <v/>
      </c>
    </row>
    <row r="110" spans="31:40" x14ac:dyDescent="0.3">
      <c r="AE110" s="88" t="str">
        <f t="shared" si="36"/>
        <v/>
      </c>
      <c r="AF110" s="26" t="str">
        <f>IF(AE110="","",WORKDAY(AF109,1,Holiday!$A$2:$A$100000))</f>
        <v/>
      </c>
      <c r="AG110" s="89" t="str">
        <f>_xlfn.IFNA(VLOOKUP($AF110,'THOR i, Index'!$A:$D,4,0),"")</f>
        <v/>
      </c>
      <c r="AH110" s="90" t="str">
        <f t="shared" si="31"/>
        <v/>
      </c>
      <c r="AI110" s="91" t="str">
        <f t="shared" si="32"/>
        <v/>
      </c>
      <c r="AJ110" s="102" t="str">
        <f t="shared" si="37"/>
        <v/>
      </c>
      <c r="AK110" s="103" t="str">
        <f>IF(AJ110="","",WORKDAY(AK109,1,Holiday!$A$2:$A$100000))</f>
        <v/>
      </c>
      <c r="AL110" s="125" t="str">
        <f>IF(AJ110="","",IF($AK110&gt;=$B$33,$B$34,VLOOKUP($AK110,'THOR i, Index'!$A:$D,4,0)))</f>
        <v/>
      </c>
      <c r="AM110" s="126" t="str">
        <f t="shared" si="34"/>
        <v/>
      </c>
      <c r="AN110" s="127" t="str">
        <f t="shared" si="35"/>
        <v/>
      </c>
    </row>
    <row r="111" spans="31:40" x14ac:dyDescent="0.3">
      <c r="AE111" s="88" t="str">
        <f t="shared" si="36"/>
        <v/>
      </c>
      <c r="AF111" s="26" t="str">
        <f>IF(AE111="","",WORKDAY(AF110,1,Holiday!$A$2:$A$100000))</f>
        <v/>
      </c>
      <c r="AG111" s="89" t="str">
        <f>_xlfn.IFNA(VLOOKUP($AF111,'THOR i, Index'!$A:$D,4,0),"")</f>
        <v/>
      </c>
      <c r="AH111" s="90" t="str">
        <f t="shared" si="31"/>
        <v/>
      </c>
      <c r="AI111" s="91" t="str">
        <f t="shared" si="32"/>
        <v/>
      </c>
      <c r="AJ111" s="102" t="str">
        <f t="shared" si="37"/>
        <v/>
      </c>
      <c r="AK111" s="103" t="str">
        <f>IF(AJ111="","",WORKDAY(AK110,1,Holiday!$A$2:$A$100000))</f>
        <v/>
      </c>
      <c r="AL111" s="125" t="str">
        <f>IF(AJ111="","",IF($AK111&gt;=$B$33,$B$34,VLOOKUP($AK111,'THOR i, Index'!$A:$D,4,0)))</f>
        <v/>
      </c>
      <c r="AM111" s="126" t="str">
        <f t="shared" si="34"/>
        <v/>
      </c>
      <c r="AN111" s="127" t="str">
        <f t="shared" si="35"/>
        <v/>
      </c>
    </row>
    <row r="112" spans="31:40" x14ac:dyDescent="0.3">
      <c r="AE112" s="88" t="str">
        <f t="shared" si="36"/>
        <v/>
      </c>
      <c r="AF112" s="26" t="str">
        <f>IF(AE112="","",WORKDAY(AF111,1,Holiday!$A$2:$A$100000))</f>
        <v/>
      </c>
      <c r="AG112" s="89" t="str">
        <f>_xlfn.IFNA(VLOOKUP($AF112,'THOR i, Index'!$A:$D,4,0),"")</f>
        <v/>
      </c>
      <c r="AH112" s="90" t="str">
        <f t="shared" si="31"/>
        <v/>
      </c>
      <c r="AI112" s="91" t="str">
        <f t="shared" si="32"/>
        <v/>
      </c>
      <c r="AJ112" s="102" t="str">
        <f t="shared" si="37"/>
        <v/>
      </c>
      <c r="AK112" s="103" t="str">
        <f>IF(AJ112="","",WORKDAY(AK111,1,Holiday!$A$2:$A$100000))</f>
        <v/>
      </c>
      <c r="AL112" s="125" t="str">
        <f>IF(AJ112="","",IF($AK112&gt;=$B$33,$B$34,VLOOKUP($AK112,'THOR i, Index'!$A:$D,4,0)))</f>
        <v/>
      </c>
      <c r="AM112" s="126" t="str">
        <f t="shared" si="34"/>
        <v/>
      </c>
      <c r="AN112" s="127" t="str">
        <f t="shared" si="35"/>
        <v/>
      </c>
    </row>
    <row r="113" spans="16:40" x14ac:dyDescent="0.3">
      <c r="AE113" s="88" t="str">
        <f t="shared" si="36"/>
        <v/>
      </c>
      <c r="AF113" s="26" t="str">
        <f>IF(AE113="","",WORKDAY(AF112,1,Holiday!$A$2:$A$100000))</f>
        <v/>
      </c>
      <c r="AG113" s="89" t="str">
        <f>_xlfn.IFNA(VLOOKUP($AF113,'THOR i, Index'!$A:$D,4,0),"")</f>
        <v/>
      </c>
      <c r="AH113" s="90" t="str">
        <f t="shared" si="31"/>
        <v/>
      </c>
      <c r="AI113" s="91" t="str">
        <f t="shared" si="32"/>
        <v/>
      </c>
      <c r="AJ113" s="102" t="str">
        <f t="shared" si="37"/>
        <v/>
      </c>
      <c r="AK113" s="103" t="str">
        <f>IF(AJ113="","",WORKDAY(AK112,1,Holiday!$A$2:$A$100000))</f>
        <v/>
      </c>
      <c r="AL113" s="125" t="str">
        <f>IF(AJ113="","",IF($AK113&gt;=$B$33,$B$34,VLOOKUP($AK113,'THOR i, Index'!$A:$D,4,0)))</f>
        <v/>
      </c>
      <c r="AM113" s="126" t="str">
        <f t="shared" si="34"/>
        <v/>
      </c>
      <c r="AN113" s="127" t="str">
        <f t="shared" si="35"/>
        <v/>
      </c>
    </row>
    <row r="114" spans="16:40" x14ac:dyDescent="0.3">
      <c r="AE114" s="88" t="str">
        <f t="shared" si="36"/>
        <v/>
      </c>
      <c r="AF114" s="26" t="str">
        <f>IF(AE114="","",WORKDAY(AF113,1,Holiday!$A$2:$A$100000))</f>
        <v/>
      </c>
      <c r="AG114" s="89" t="str">
        <f>_xlfn.IFNA(VLOOKUP($AF114,'THOR i, Index'!$A:$D,4,0),"")</f>
        <v/>
      </c>
      <c r="AH114" s="90" t="str">
        <f t="shared" si="31"/>
        <v/>
      </c>
      <c r="AI114" s="91" t="str">
        <f t="shared" si="32"/>
        <v/>
      </c>
      <c r="AJ114" s="102" t="str">
        <f t="shared" si="37"/>
        <v/>
      </c>
      <c r="AK114" s="103" t="str">
        <f>IF(AJ114="","",WORKDAY(AK113,1,Holiday!$A$2:$A$100000))</f>
        <v/>
      </c>
      <c r="AL114" s="125" t="str">
        <f>IF(AJ114="","",IF($AK114&gt;=$B$33,$B$34,VLOOKUP($AK114,'THOR i, Index'!$A:$D,4,0)))</f>
        <v/>
      </c>
      <c r="AM114" s="126" t="str">
        <f t="shared" si="34"/>
        <v/>
      </c>
      <c r="AN114" s="127" t="str">
        <f t="shared" si="35"/>
        <v/>
      </c>
    </row>
    <row r="115" spans="16:40" x14ac:dyDescent="0.3">
      <c r="AE115" s="88" t="str">
        <f t="shared" si="36"/>
        <v/>
      </c>
      <c r="AF115" s="26" t="str">
        <f>IF(AE115="","",WORKDAY(AF114,1,Holiday!$A$2:$A$100000))</f>
        <v/>
      </c>
      <c r="AG115" s="89" t="str">
        <f>_xlfn.IFNA(VLOOKUP($AF115,'THOR i, Index'!$A:$D,4,0),"")</f>
        <v/>
      </c>
      <c r="AH115" s="90" t="str">
        <f t="shared" si="31"/>
        <v/>
      </c>
      <c r="AI115" s="91" t="str">
        <f t="shared" si="32"/>
        <v/>
      </c>
      <c r="AJ115" s="102" t="str">
        <f t="shared" si="37"/>
        <v/>
      </c>
      <c r="AK115" s="103" t="str">
        <f>IF(AJ115="","",WORKDAY(AK114,1,Holiday!$A$2:$A$100000))</f>
        <v/>
      </c>
      <c r="AL115" s="125" t="str">
        <f>IF(AJ115="","",IF($AK115&gt;=$B$33,$B$34,VLOOKUP($AK115,'THOR i, Index'!$A:$D,4,0)))</f>
        <v/>
      </c>
      <c r="AM115" s="126" t="str">
        <f t="shared" si="34"/>
        <v/>
      </c>
      <c r="AN115" s="127" t="str">
        <f t="shared" si="35"/>
        <v/>
      </c>
    </row>
    <row r="116" spans="16:40" x14ac:dyDescent="0.3">
      <c r="AE116" s="88" t="str">
        <f t="shared" si="36"/>
        <v/>
      </c>
      <c r="AF116" s="26" t="str">
        <f>IF(AE116="","",WORKDAY(AF115,1,Holiday!$A$2:$A$100000))</f>
        <v/>
      </c>
      <c r="AG116" s="89" t="str">
        <f>_xlfn.IFNA(VLOOKUP($AF116,'THOR i, Index'!$A:$D,4,0),"")</f>
        <v/>
      </c>
      <c r="AH116" s="90" t="str">
        <f t="shared" si="31"/>
        <v/>
      </c>
      <c r="AI116" s="91" t="str">
        <f t="shared" si="32"/>
        <v/>
      </c>
      <c r="AJ116" s="102" t="str">
        <f t="shared" si="37"/>
        <v/>
      </c>
      <c r="AK116" s="103" t="str">
        <f>IF(AJ116="","",WORKDAY(AK115,1,Holiday!$A$2:$A$100000))</f>
        <v/>
      </c>
      <c r="AL116" s="125" t="str">
        <f>IF(AJ116="","",IF($AK116&gt;=$B$33,$B$34,VLOOKUP($AK116,'THOR i, Index'!$A:$D,4,0)))</f>
        <v/>
      </c>
      <c r="AM116" s="126" t="str">
        <f t="shared" si="34"/>
        <v/>
      </c>
      <c r="AN116" s="127" t="str">
        <f t="shared" si="35"/>
        <v/>
      </c>
    </row>
    <row r="117" spans="16:40" x14ac:dyDescent="0.3">
      <c r="AE117" s="88" t="str">
        <f t="shared" si="36"/>
        <v/>
      </c>
      <c r="AF117" s="26" t="str">
        <f>IF(AE117="","",WORKDAY(AF116,1,Holiday!$A$2:$A$100000))</f>
        <v/>
      </c>
      <c r="AG117" s="89" t="str">
        <f>_xlfn.IFNA(VLOOKUP($AF117,'THOR i, Index'!$A:$D,4,0),"")</f>
        <v/>
      </c>
      <c r="AH117" s="90" t="str">
        <f t="shared" si="31"/>
        <v/>
      </c>
      <c r="AI117" s="91" t="str">
        <f t="shared" si="32"/>
        <v/>
      </c>
      <c r="AJ117" s="102" t="str">
        <f t="shared" si="37"/>
        <v/>
      </c>
      <c r="AK117" s="103" t="str">
        <f>IF(AJ117="","",WORKDAY(AK116,1,Holiday!$A$2:$A$100000))</f>
        <v/>
      </c>
      <c r="AL117" s="125" t="str">
        <f>IF(AJ117="","",IF($AK117&gt;=$B$33,$B$34,VLOOKUP($AK117,'THOR i, Index'!$A:$D,4,0)))</f>
        <v/>
      </c>
      <c r="AM117" s="126" t="str">
        <f t="shared" si="34"/>
        <v/>
      </c>
      <c r="AN117" s="127" t="str">
        <f t="shared" si="35"/>
        <v/>
      </c>
    </row>
    <row r="118" spans="16:40" x14ac:dyDescent="0.3">
      <c r="AE118" s="88" t="str">
        <f t="shared" si="36"/>
        <v/>
      </c>
      <c r="AF118" s="26" t="str">
        <f>IF(AE118="","",WORKDAY(AF117,1,Holiday!$A$2:$A$100000))</f>
        <v/>
      </c>
      <c r="AG118" s="89" t="str">
        <f>_xlfn.IFNA(VLOOKUP($AF118,'THOR i, Index'!$A:$D,4,0),"")</f>
        <v/>
      </c>
      <c r="AH118" s="90" t="str">
        <f t="shared" si="31"/>
        <v/>
      </c>
      <c r="AI118" s="91" t="str">
        <f t="shared" si="32"/>
        <v/>
      </c>
      <c r="AJ118" s="102" t="str">
        <f t="shared" si="37"/>
        <v/>
      </c>
      <c r="AK118" s="103" t="str">
        <f>IF(AJ118="","",WORKDAY(AK117,1,Holiday!$A$2:$A$100000))</f>
        <v/>
      </c>
      <c r="AL118" s="125" t="str">
        <f>IF(AJ118="","",IF($AK118&gt;=$B$33,$B$34,VLOOKUP($AK118,'THOR i, Index'!$A:$D,4,0)))</f>
        <v/>
      </c>
      <c r="AM118" s="126" t="str">
        <f t="shared" si="34"/>
        <v/>
      </c>
      <c r="AN118" s="127" t="str">
        <f t="shared" si="35"/>
        <v/>
      </c>
    </row>
    <row r="119" spans="16:40" x14ac:dyDescent="0.3">
      <c r="AE119" s="88" t="str">
        <f t="shared" si="36"/>
        <v/>
      </c>
      <c r="AF119" s="26" t="str">
        <f>IF(AE119="","",WORKDAY(AF118,1,Holiday!$A$2:$A$100000))</f>
        <v/>
      </c>
      <c r="AG119" s="89" t="str">
        <f>_xlfn.IFNA(VLOOKUP($AF119,'THOR i, Index'!$A:$D,4,0),"")</f>
        <v/>
      </c>
      <c r="AH119" s="90" t="str">
        <f t="shared" si="31"/>
        <v/>
      </c>
      <c r="AI119" s="91" t="str">
        <f t="shared" si="32"/>
        <v/>
      </c>
      <c r="AJ119" s="102" t="str">
        <f t="shared" si="37"/>
        <v/>
      </c>
      <c r="AK119" s="103" t="str">
        <f>IF(AJ119="","",WORKDAY(AK118,1,Holiday!$A$2:$A$100000))</f>
        <v/>
      </c>
      <c r="AL119" s="125" t="str">
        <f>IF(AJ119="","",IF($AK119&gt;=$B$33,$B$34,VLOOKUP($AK119,'THOR i, Index'!$A:$D,4,0)))</f>
        <v/>
      </c>
      <c r="AM119" s="126" t="str">
        <f t="shared" si="34"/>
        <v/>
      </c>
      <c r="AN119" s="127" t="str">
        <f t="shared" si="35"/>
        <v/>
      </c>
    </row>
    <row r="120" spans="16:40" x14ac:dyDescent="0.3">
      <c r="AE120" s="88" t="str">
        <f t="shared" si="36"/>
        <v/>
      </c>
      <c r="AF120" s="26" t="str">
        <f>IF(AE120="","",WORKDAY(AF119,1,Holiday!$A$2:$A$100000))</f>
        <v/>
      </c>
      <c r="AG120" s="89" t="str">
        <f>_xlfn.IFNA(VLOOKUP($AF120,'THOR i, Index'!$A:$D,4,0),"")</f>
        <v/>
      </c>
      <c r="AH120" s="90" t="str">
        <f t="shared" si="31"/>
        <v/>
      </c>
      <c r="AI120" s="91" t="str">
        <f t="shared" si="32"/>
        <v/>
      </c>
      <c r="AJ120" s="102" t="str">
        <f t="shared" si="37"/>
        <v/>
      </c>
      <c r="AK120" s="103" t="str">
        <f>IF(AJ120="","",WORKDAY(AK119,1,Holiday!$A$2:$A$100000))</f>
        <v/>
      </c>
      <c r="AL120" s="125" t="str">
        <f>IF(AJ120="","",IF($AK120&gt;=$B$33,$B$34,VLOOKUP($AK120,'THOR i, Index'!$A:$D,4,0)))</f>
        <v/>
      </c>
      <c r="AM120" s="126" t="str">
        <f t="shared" si="34"/>
        <v/>
      </c>
      <c r="AN120" s="127" t="str">
        <f t="shared" si="35"/>
        <v/>
      </c>
    </row>
    <row r="121" spans="16:40" x14ac:dyDescent="0.3">
      <c r="AE121" s="88" t="str">
        <f t="shared" si="36"/>
        <v/>
      </c>
      <c r="AF121" s="26" t="str">
        <f>IF(AE121="","",WORKDAY(AF120,1,Holiday!$A$2:$A$100000))</f>
        <v/>
      </c>
      <c r="AG121" s="89" t="str">
        <f>_xlfn.IFNA(VLOOKUP($AF121,'THOR i, Index'!$A:$D,4,0),"")</f>
        <v/>
      </c>
      <c r="AH121" s="90" t="str">
        <f t="shared" si="31"/>
        <v/>
      </c>
      <c r="AI121" s="91" t="str">
        <f t="shared" si="32"/>
        <v/>
      </c>
      <c r="AJ121" s="102" t="str">
        <f t="shared" si="37"/>
        <v/>
      </c>
      <c r="AK121" s="103" t="str">
        <f>IF(AJ121="","",WORKDAY(AK120,1,Holiday!$A$2:$A$100000))</f>
        <v/>
      </c>
      <c r="AL121" s="125" t="str">
        <f>IF(AJ121="","",IF($AK121&gt;=$B$33,$B$34,VLOOKUP($AK121,'THOR i, Index'!$A:$D,4,0)))</f>
        <v/>
      </c>
      <c r="AM121" s="126" t="str">
        <f t="shared" si="34"/>
        <v/>
      </c>
      <c r="AN121" s="127" t="str">
        <f t="shared" si="35"/>
        <v/>
      </c>
    </row>
    <row r="122" spans="16:40" x14ac:dyDescent="0.3">
      <c r="AE122" s="88" t="str">
        <f t="shared" si="36"/>
        <v/>
      </c>
      <c r="AF122" s="26" t="str">
        <f>IF(AE122="","",WORKDAY(AF121,1,Holiday!$A$2:$A$100000))</f>
        <v/>
      </c>
      <c r="AG122" s="89" t="str">
        <f>_xlfn.IFNA(VLOOKUP($AF122,'THOR i, Index'!$A:$D,4,0),"")</f>
        <v/>
      </c>
      <c r="AH122" s="90" t="str">
        <f t="shared" si="31"/>
        <v/>
      </c>
      <c r="AI122" s="91" t="str">
        <f t="shared" si="32"/>
        <v/>
      </c>
      <c r="AJ122" s="102" t="str">
        <f t="shared" si="37"/>
        <v/>
      </c>
      <c r="AK122" s="103" t="str">
        <f>IF(AJ122="","",WORKDAY(AK121,1,Holiday!$A$2:$A$100000))</f>
        <v/>
      </c>
      <c r="AL122" s="125" t="str">
        <f>IF(AJ122="","",IF($AK122&gt;=$B$33,$B$34,VLOOKUP($AK122,'THOR i, Index'!$A:$D,4,0)))</f>
        <v/>
      </c>
      <c r="AM122" s="126" t="str">
        <f t="shared" si="34"/>
        <v/>
      </c>
      <c r="AN122" s="127" t="str">
        <f t="shared" si="35"/>
        <v/>
      </c>
    </row>
    <row r="123" spans="16:40" x14ac:dyDescent="0.3">
      <c r="AE123" s="88" t="str">
        <f t="shared" si="36"/>
        <v/>
      </c>
      <c r="AF123" s="26" t="str">
        <f>IF(AE123="","",WORKDAY(AF122,1,Holiday!$A$2:$A$100000))</f>
        <v/>
      </c>
      <c r="AG123" s="89" t="str">
        <f>_xlfn.IFNA(VLOOKUP($AF123,'THOR i, Index'!$A:$D,4,0),"")</f>
        <v/>
      </c>
      <c r="AH123" s="90" t="str">
        <f t="shared" si="31"/>
        <v/>
      </c>
      <c r="AI123" s="91" t="str">
        <f t="shared" si="32"/>
        <v/>
      </c>
      <c r="AJ123" s="102" t="str">
        <f t="shared" si="37"/>
        <v/>
      </c>
      <c r="AK123" s="103" t="str">
        <f>IF(AJ123="","",WORKDAY(AK122,1,Holiday!$A$2:$A$100000))</f>
        <v/>
      </c>
      <c r="AL123" s="125" t="str">
        <f>IF(AJ123="","",IF($AK123&gt;=$B$33,$B$34,VLOOKUP($AK123,'THOR i, Index'!$A:$D,4,0)))</f>
        <v/>
      </c>
      <c r="AM123" s="126" t="str">
        <f t="shared" si="34"/>
        <v/>
      </c>
      <c r="AN123" s="127" t="str">
        <f t="shared" si="35"/>
        <v/>
      </c>
    </row>
    <row r="124" spans="16:40" x14ac:dyDescent="0.3">
      <c r="P124" s="36"/>
      <c r="Q124" s="36"/>
      <c r="R124" s="36"/>
      <c r="S124" s="36"/>
      <c r="T124" s="36"/>
      <c r="Z124" s="36"/>
      <c r="AA124" s="36"/>
      <c r="AE124" s="88" t="str">
        <f t="shared" si="36"/>
        <v/>
      </c>
      <c r="AF124" s="26" t="str">
        <f>IF(AE124="","",WORKDAY(AF123,1,Holiday!$A$2:$A$100000))</f>
        <v/>
      </c>
      <c r="AG124" s="89" t="str">
        <f>_xlfn.IFNA(VLOOKUP($AF124,'THOR i, Index'!$A:$D,4,0),"")</f>
        <v/>
      </c>
      <c r="AH124" s="90" t="str">
        <f t="shared" si="31"/>
        <v/>
      </c>
      <c r="AI124" s="91" t="str">
        <f t="shared" si="32"/>
        <v/>
      </c>
      <c r="AJ124" s="102" t="str">
        <f t="shared" si="37"/>
        <v/>
      </c>
      <c r="AK124" s="103" t="str">
        <f>IF(AJ124="","",WORKDAY(AK123,1,Holiday!$A$2:$A$100000))</f>
        <v/>
      </c>
      <c r="AL124" s="125" t="str">
        <f>IF(AJ124="","",IF($AK124&gt;=$B$33,$B$34,VLOOKUP($AK124,'THOR i, Index'!$A:$D,4,0)))</f>
        <v/>
      </c>
      <c r="AM124" s="126" t="str">
        <f t="shared" si="34"/>
        <v/>
      </c>
      <c r="AN124" s="127" t="str">
        <f t="shared" si="35"/>
        <v/>
      </c>
    </row>
    <row r="125" spans="16:40" x14ac:dyDescent="0.3">
      <c r="P125" s="37"/>
      <c r="Q125" s="37"/>
      <c r="R125" s="37"/>
      <c r="S125" s="37"/>
      <c r="T125" s="37"/>
      <c r="Z125" s="37"/>
      <c r="AA125" s="37"/>
      <c r="AE125" s="88" t="str">
        <f t="shared" si="36"/>
        <v/>
      </c>
      <c r="AF125" s="26" t="str">
        <f>IF(AE125="","",WORKDAY(AF124,1,Holiday!$A$2:$A$100000))</f>
        <v/>
      </c>
      <c r="AG125" s="89" t="str">
        <f>_xlfn.IFNA(VLOOKUP($AF125,'THOR i, Index'!$A:$D,4,0),"")</f>
        <v/>
      </c>
      <c r="AH125" s="90" t="str">
        <f t="shared" si="31"/>
        <v/>
      </c>
      <c r="AI125" s="91" t="str">
        <f t="shared" si="32"/>
        <v/>
      </c>
      <c r="AJ125" s="102" t="str">
        <f t="shared" si="37"/>
        <v/>
      </c>
      <c r="AK125" s="103" t="str">
        <f>IF(AJ125="","",WORKDAY(AK124,1,Holiday!$A$2:$A$100000))</f>
        <v/>
      </c>
      <c r="AL125" s="125" t="str">
        <f>IF(AJ125="","",IF($AK125&gt;=$B$33,$B$34,VLOOKUP($AK125,'THOR i, Index'!$A:$D,4,0)))</f>
        <v/>
      </c>
      <c r="AM125" s="126" t="str">
        <f t="shared" si="34"/>
        <v/>
      </c>
      <c r="AN125" s="127" t="str">
        <f t="shared" si="35"/>
        <v/>
      </c>
    </row>
    <row r="126" spans="16:40" x14ac:dyDescent="0.3">
      <c r="AE126" s="88" t="str">
        <f t="shared" si="36"/>
        <v/>
      </c>
      <c r="AF126" s="26" t="str">
        <f>IF(AE126="","",WORKDAY(AF125,1,Holiday!$A$2:$A$100000))</f>
        <v/>
      </c>
      <c r="AG126" s="89" t="str">
        <f>_xlfn.IFNA(VLOOKUP($AF126,'THOR i, Index'!$A:$D,4,0),"")</f>
        <v/>
      </c>
      <c r="AH126" s="90" t="str">
        <f t="shared" si="31"/>
        <v/>
      </c>
      <c r="AI126" s="91" t="str">
        <f t="shared" si="32"/>
        <v/>
      </c>
      <c r="AJ126" s="102" t="str">
        <f t="shared" si="37"/>
        <v/>
      </c>
      <c r="AK126" s="103" t="str">
        <f>IF(AJ126="","",WORKDAY(AK125,1,Holiday!$A$2:$A$100000))</f>
        <v/>
      </c>
      <c r="AL126" s="125" t="str">
        <f>IF(AJ126="","",IF($AK126&gt;=$B$33,$B$34,VLOOKUP($AK126,'THOR i, Index'!$A:$D,4,0)))</f>
        <v/>
      </c>
      <c r="AM126" s="126" t="str">
        <f t="shared" si="34"/>
        <v/>
      </c>
      <c r="AN126" s="127" t="str">
        <f t="shared" si="35"/>
        <v/>
      </c>
    </row>
    <row r="127" spans="16:40" x14ac:dyDescent="0.3">
      <c r="AE127" s="88" t="str">
        <f t="shared" si="36"/>
        <v/>
      </c>
      <c r="AF127" s="26" t="str">
        <f>IF(AE127="","",WORKDAY(AF126,1,Holiday!$A$2:$A$100000))</f>
        <v/>
      </c>
      <c r="AG127" s="89" t="str">
        <f>_xlfn.IFNA(VLOOKUP($AF127,'THOR i, Index'!$A:$D,4,0),"")</f>
        <v/>
      </c>
      <c r="AH127" s="90" t="str">
        <f t="shared" si="31"/>
        <v/>
      </c>
      <c r="AI127" s="91" t="str">
        <f t="shared" si="32"/>
        <v/>
      </c>
      <c r="AJ127" s="102" t="str">
        <f t="shared" si="37"/>
        <v/>
      </c>
      <c r="AK127" s="103" t="str">
        <f>IF(AJ127="","",WORKDAY(AK126,1,Holiday!$A$2:$A$100000))</f>
        <v/>
      </c>
      <c r="AL127" s="125" t="str">
        <f>IF(AJ127="","",IF($AK127&gt;=$B$33,$B$34,VLOOKUP($AK127,'THOR i, Index'!$A:$D,4,0)))</f>
        <v/>
      </c>
      <c r="AM127" s="126" t="str">
        <f t="shared" si="34"/>
        <v/>
      </c>
      <c r="AN127" s="127" t="str">
        <f t="shared" si="35"/>
        <v/>
      </c>
    </row>
    <row r="128" spans="16:40" x14ac:dyDescent="0.3">
      <c r="AE128" s="88" t="str">
        <f t="shared" si="36"/>
        <v/>
      </c>
      <c r="AF128" s="26" t="str">
        <f>IF(AE128="","",WORKDAY(AF127,1,Holiday!$A$2:$A$100000))</f>
        <v/>
      </c>
      <c r="AG128" s="89" t="str">
        <f>_xlfn.IFNA(VLOOKUP($AF128,'THOR i, Index'!$A:$D,4,0),"")</f>
        <v/>
      </c>
      <c r="AH128" s="90" t="str">
        <f t="shared" si="31"/>
        <v/>
      </c>
      <c r="AI128" s="91" t="str">
        <f t="shared" si="32"/>
        <v/>
      </c>
      <c r="AJ128" s="102" t="str">
        <f t="shared" si="37"/>
        <v/>
      </c>
      <c r="AK128" s="103" t="str">
        <f>IF(AJ128="","",WORKDAY(AK127,1,Holiday!$A$2:$A$100000))</f>
        <v/>
      </c>
      <c r="AL128" s="125" t="str">
        <f>IF(AJ128="","",IF($AK128&gt;=$B$33,$B$34,VLOOKUP($AK128,'THOR i, Index'!$A:$D,4,0)))</f>
        <v/>
      </c>
      <c r="AM128" s="126" t="str">
        <f t="shared" si="34"/>
        <v/>
      </c>
      <c r="AN128" s="127" t="str">
        <f t="shared" si="35"/>
        <v/>
      </c>
    </row>
    <row r="129" spans="31:40" x14ac:dyDescent="0.3">
      <c r="AE129" s="88" t="str">
        <f t="shared" si="36"/>
        <v/>
      </c>
      <c r="AF129" s="26" t="str">
        <f>IF(AE129="","",WORKDAY(AF128,1,Holiday!$A$2:$A$100000))</f>
        <v/>
      </c>
      <c r="AG129" s="89" t="str">
        <f>_xlfn.IFNA(VLOOKUP($AF129,'THOR i, Index'!$A:$D,4,0),"")</f>
        <v/>
      </c>
      <c r="AH129" s="90" t="str">
        <f t="shared" si="31"/>
        <v/>
      </c>
      <c r="AI129" s="91" t="str">
        <f t="shared" si="32"/>
        <v/>
      </c>
      <c r="AJ129" s="102" t="str">
        <f t="shared" si="37"/>
        <v/>
      </c>
      <c r="AK129" s="103" t="str">
        <f>IF(AJ129="","",WORKDAY(AK128,1,Holiday!$A$2:$A$100000))</f>
        <v/>
      </c>
      <c r="AL129" s="125" t="str">
        <f>IF(AJ129="","",IF($AK129&gt;=$B$33,$B$34,VLOOKUP($AK129,'THOR i, Index'!$A:$D,4,0)))</f>
        <v/>
      </c>
      <c r="AM129" s="126" t="str">
        <f t="shared" si="34"/>
        <v/>
      </c>
      <c r="AN129" s="127" t="str">
        <f t="shared" si="35"/>
        <v/>
      </c>
    </row>
    <row r="130" spans="31:40" x14ac:dyDescent="0.3">
      <c r="AE130" s="88" t="str">
        <f t="shared" si="36"/>
        <v/>
      </c>
      <c r="AF130" s="26" t="str">
        <f>IF(AE130="","",WORKDAY(AF129,1,Holiday!$A$2:$A$100000))</f>
        <v/>
      </c>
      <c r="AG130" s="89" t="str">
        <f>_xlfn.IFNA(VLOOKUP($AF130,'THOR i, Index'!$A:$D,4,0),"")</f>
        <v/>
      </c>
      <c r="AH130" s="90" t="str">
        <f t="shared" si="31"/>
        <v/>
      </c>
      <c r="AI130" s="91" t="str">
        <f t="shared" si="32"/>
        <v/>
      </c>
      <c r="AJ130" s="102" t="str">
        <f t="shared" si="37"/>
        <v/>
      </c>
      <c r="AK130" s="103" t="str">
        <f>IF(AJ130="","",WORKDAY(AK129,1,Holiday!$A$2:$A$100000))</f>
        <v/>
      </c>
      <c r="AL130" s="125" t="str">
        <f>IF(AJ130="","",IF($AK130&gt;=$B$33,$B$34,VLOOKUP($AK130,'THOR i, Index'!$A:$D,4,0)))</f>
        <v/>
      </c>
      <c r="AM130" s="126" t="str">
        <f t="shared" si="34"/>
        <v/>
      </c>
      <c r="AN130" s="127" t="str">
        <f t="shared" si="35"/>
        <v/>
      </c>
    </row>
    <row r="131" spans="31:40" x14ac:dyDescent="0.3">
      <c r="AE131" s="88" t="str">
        <f t="shared" si="36"/>
        <v/>
      </c>
      <c r="AF131" s="26" t="str">
        <f>IF(AE131="","",WORKDAY(AF130,1,Holiday!$A$2:$A$100000))</f>
        <v/>
      </c>
      <c r="AG131" s="89" t="str">
        <f>_xlfn.IFNA(VLOOKUP($AF131,'THOR i, Index'!$A:$D,4,0),"")</f>
        <v/>
      </c>
      <c r="AH131" s="90" t="str">
        <f t="shared" si="31"/>
        <v/>
      </c>
      <c r="AI131" s="91" t="str">
        <f t="shared" si="32"/>
        <v/>
      </c>
      <c r="AJ131" s="102" t="str">
        <f t="shared" si="37"/>
        <v/>
      </c>
      <c r="AK131" s="103" t="str">
        <f>IF(AJ131="","",WORKDAY(AK130,1,Holiday!$A$2:$A$100000))</f>
        <v/>
      </c>
      <c r="AL131" s="125" t="str">
        <f>IF(AJ131="","",IF($AK131&gt;=$B$33,$B$34,VLOOKUP($AK131,'THOR i, Index'!$A:$D,4,0)))</f>
        <v/>
      </c>
      <c r="AM131" s="126" t="str">
        <f t="shared" si="34"/>
        <v/>
      </c>
      <c r="AN131" s="127" t="str">
        <f t="shared" si="35"/>
        <v/>
      </c>
    </row>
    <row r="132" spans="31:40" x14ac:dyDescent="0.3">
      <c r="AE132" s="88" t="str">
        <f t="shared" ref="AE132:AE163" si="38">IF(AE131&gt;$B$35,"",AE131+1)</f>
        <v/>
      </c>
      <c r="AF132" s="26" t="str">
        <f>IF(AE132="","",WORKDAY(AF131,1,Holiday!$A$2:$A$100000))</f>
        <v/>
      </c>
      <c r="AG132" s="89" t="str">
        <f>_xlfn.IFNA(VLOOKUP($AF132,'THOR i, Index'!$A:$D,4,0),"")</f>
        <v/>
      </c>
      <c r="AH132" s="90" t="str">
        <f t="shared" ref="AH132:AH190" si="39">IFERROR(AF133-AF132,"")</f>
        <v/>
      </c>
      <c r="AI132" s="91" t="str">
        <f t="shared" ref="AI132:AI190" si="40">IFERROR(1+$AG132%*$AH132/365,"")</f>
        <v/>
      </c>
      <c r="AJ132" s="102" t="str">
        <f t="shared" ref="AJ132:AJ163" si="41">IF(AJ131&gt;$B$41,"",AJ131+1)</f>
        <v/>
      </c>
      <c r="AK132" s="103" t="str">
        <f>IF(AJ132="","",WORKDAY(AK131,1,Holiday!$A$2:$A$100000))</f>
        <v/>
      </c>
      <c r="AL132" s="125" t="str">
        <f>IF(AJ132="","",IF($AK132&gt;=$B$33,$B$34,VLOOKUP($AK132,'THOR i, Index'!$A:$D,4,0)))</f>
        <v/>
      </c>
      <c r="AM132" s="126" t="str">
        <f t="shared" ref="AM132:AM190" si="42">IFERROR(AK133-AK132,"")</f>
        <v/>
      </c>
      <c r="AN132" s="127" t="str">
        <f t="shared" ref="AN132:AN190" si="43">IFERROR(1+$AL132%*$AM132/365,"")</f>
        <v/>
      </c>
    </row>
    <row r="133" spans="31:40" x14ac:dyDescent="0.3">
      <c r="AE133" s="88" t="str">
        <f t="shared" si="38"/>
        <v/>
      </c>
      <c r="AF133" s="26" t="str">
        <f>IF(AE133="","",WORKDAY(AF132,1,Holiday!$A$2:$A$100000))</f>
        <v/>
      </c>
      <c r="AG133" s="89" t="str">
        <f>_xlfn.IFNA(VLOOKUP($AF133,'THOR i, Index'!$A:$D,4,0),"")</f>
        <v/>
      </c>
      <c r="AH133" s="90" t="str">
        <f t="shared" si="39"/>
        <v/>
      </c>
      <c r="AI133" s="91" t="str">
        <f t="shared" si="40"/>
        <v/>
      </c>
      <c r="AJ133" s="102" t="str">
        <f t="shared" si="41"/>
        <v/>
      </c>
      <c r="AK133" s="103" t="str">
        <f>IF(AJ133="","",WORKDAY(AK132,1,Holiday!$A$2:$A$100000))</f>
        <v/>
      </c>
      <c r="AL133" s="125" t="str">
        <f>IF(AJ133="","",IF($AK133&gt;=$B$33,$B$34,VLOOKUP($AK133,'THOR i, Index'!$A:$D,4,0)))</f>
        <v/>
      </c>
      <c r="AM133" s="126" t="str">
        <f t="shared" si="42"/>
        <v/>
      </c>
      <c r="AN133" s="127" t="str">
        <f t="shared" si="43"/>
        <v/>
      </c>
    </row>
    <row r="134" spans="31:40" x14ac:dyDescent="0.3">
      <c r="AE134" s="88" t="str">
        <f t="shared" si="38"/>
        <v/>
      </c>
      <c r="AF134" s="26" t="str">
        <f>IF(AE134="","",WORKDAY(AF133,1,Holiday!$A$2:$A$100000))</f>
        <v/>
      </c>
      <c r="AG134" s="89" t="str">
        <f>_xlfn.IFNA(VLOOKUP($AF134,'THOR i, Index'!$A:$D,4,0),"")</f>
        <v/>
      </c>
      <c r="AH134" s="90" t="str">
        <f t="shared" si="39"/>
        <v/>
      </c>
      <c r="AI134" s="91" t="str">
        <f t="shared" si="40"/>
        <v/>
      </c>
      <c r="AJ134" s="102" t="str">
        <f t="shared" si="41"/>
        <v/>
      </c>
      <c r="AK134" s="103" t="str">
        <f>IF(AJ134="","",WORKDAY(AK133,1,Holiday!$A$2:$A$100000))</f>
        <v/>
      </c>
      <c r="AL134" s="125" t="str">
        <f>IF(AJ134="","",IF($AK134&gt;=$B$33,$B$34,VLOOKUP($AK134,'THOR i, Index'!$A:$D,4,0)))</f>
        <v/>
      </c>
      <c r="AM134" s="126" t="str">
        <f t="shared" si="42"/>
        <v/>
      </c>
      <c r="AN134" s="127" t="str">
        <f t="shared" si="43"/>
        <v/>
      </c>
    </row>
    <row r="135" spans="31:40" x14ac:dyDescent="0.3">
      <c r="AE135" s="88" t="str">
        <f t="shared" si="38"/>
        <v/>
      </c>
      <c r="AF135" s="26" t="str">
        <f>IF(AE135="","",WORKDAY(AF134,1,Holiday!$A$2:$A$100000))</f>
        <v/>
      </c>
      <c r="AG135" s="89" t="str">
        <f>_xlfn.IFNA(VLOOKUP($AF135,'THOR i, Index'!$A:$D,4,0),"")</f>
        <v/>
      </c>
      <c r="AH135" s="90" t="str">
        <f t="shared" si="39"/>
        <v/>
      </c>
      <c r="AI135" s="91" t="str">
        <f t="shared" si="40"/>
        <v/>
      </c>
      <c r="AJ135" s="102" t="str">
        <f t="shared" si="41"/>
        <v/>
      </c>
      <c r="AK135" s="103" t="str">
        <f>IF(AJ135="","",WORKDAY(AK134,1,Holiday!$A$2:$A$100000))</f>
        <v/>
      </c>
      <c r="AL135" s="125" t="str">
        <f>IF(AJ135="","",IF($AK135&gt;=$B$33,$B$34,VLOOKUP($AK135,'THOR i, Index'!$A:$D,4,0)))</f>
        <v/>
      </c>
      <c r="AM135" s="126" t="str">
        <f t="shared" si="42"/>
        <v/>
      </c>
      <c r="AN135" s="127" t="str">
        <f t="shared" si="43"/>
        <v/>
      </c>
    </row>
    <row r="136" spans="31:40" x14ac:dyDescent="0.3">
      <c r="AE136" s="88" t="str">
        <f t="shared" si="38"/>
        <v/>
      </c>
      <c r="AF136" s="26" t="str">
        <f>IF(AE136="","",WORKDAY(AF135,1,Holiday!$A$2:$A$100000))</f>
        <v/>
      </c>
      <c r="AG136" s="89" t="str">
        <f>_xlfn.IFNA(VLOOKUP($AF136,'THOR i, Index'!$A:$D,4,0),"")</f>
        <v/>
      </c>
      <c r="AH136" s="90" t="str">
        <f t="shared" si="39"/>
        <v/>
      </c>
      <c r="AI136" s="91" t="str">
        <f t="shared" si="40"/>
        <v/>
      </c>
      <c r="AJ136" s="102" t="str">
        <f t="shared" si="41"/>
        <v/>
      </c>
      <c r="AK136" s="103" t="str">
        <f>IF(AJ136="","",WORKDAY(AK135,1,Holiday!$A$2:$A$100000))</f>
        <v/>
      </c>
      <c r="AL136" s="125" t="str">
        <f>IF(AJ136="","",IF($AK136&gt;=$B$33,$B$34,VLOOKUP($AK136,'THOR i, Index'!$A:$D,4,0)))</f>
        <v/>
      </c>
      <c r="AM136" s="126" t="str">
        <f t="shared" si="42"/>
        <v/>
      </c>
      <c r="AN136" s="127" t="str">
        <f t="shared" si="43"/>
        <v/>
      </c>
    </row>
    <row r="137" spans="31:40" x14ac:dyDescent="0.3">
      <c r="AE137" s="88" t="str">
        <f t="shared" si="38"/>
        <v/>
      </c>
      <c r="AF137" s="26" t="str">
        <f>IF(AE137="","",WORKDAY(AF136,1,Holiday!$A$2:$A$100000))</f>
        <v/>
      </c>
      <c r="AG137" s="89" t="str">
        <f>_xlfn.IFNA(VLOOKUP($AF137,'THOR i, Index'!$A:$D,4,0),"")</f>
        <v/>
      </c>
      <c r="AH137" s="90" t="str">
        <f t="shared" si="39"/>
        <v/>
      </c>
      <c r="AI137" s="91" t="str">
        <f t="shared" si="40"/>
        <v/>
      </c>
      <c r="AJ137" s="102" t="str">
        <f t="shared" si="41"/>
        <v/>
      </c>
      <c r="AK137" s="103" t="str">
        <f>IF(AJ137="","",WORKDAY(AK136,1,Holiday!$A$2:$A$100000))</f>
        <v/>
      </c>
      <c r="AL137" s="125" t="str">
        <f>IF(AJ137="","",IF($AK137&gt;=$B$33,$B$34,VLOOKUP($AK137,'THOR i, Index'!$A:$D,4,0)))</f>
        <v/>
      </c>
      <c r="AM137" s="126" t="str">
        <f t="shared" si="42"/>
        <v/>
      </c>
      <c r="AN137" s="127" t="str">
        <f t="shared" si="43"/>
        <v/>
      </c>
    </row>
    <row r="138" spans="31:40" x14ac:dyDescent="0.3">
      <c r="AE138" s="88" t="str">
        <f t="shared" si="38"/>
        <v/>
      </c>
      <c r="AF138" s="26" t="str">
        <f>IF(AE138="","",WORKDAY(AF137,1,Holiday!$A$2:$A$100000))</f>
        <v/>
      </c>
      <c r="AG138" s="89" t="str">
        <f>_xlfn.IFNA(VLOOKUP($AF138,'THOR i, Index'!$A:$D,4,0),"")</f>
        <v/>
      </c>
      <c r="AH138" s="90" t="str">
        <f t="shared" si="39"/>
        <v/>
      </c>
      <c r="AI138" s="91" t="str">
        <f t="shared" si="40"/>
        <v/>
      </c>
      <c r="AJ138" s="102" t="str">
        <f t="shared" si="41"/>
        <v/>
      </c>
      <c r="AK138" s="103" t="str">
        <f>IF(AJ138="","",WORKDAY(AK137,1,Holiday!$A$2:$A$100000))</f>
        <v/>
      </c>
      <c r="AL138" s="125" t="str">
        <f>IF(AJ138="","",IF($AK138&gt;=$B$33,$B$34,VLOOKUP($AK138,'THOR i, Index'!$A:$D,4,0)))</f>
        <v/>
      </c>
      <c r="AM138" s="126" t="str">
        <f t="shared" si="42"/>
        <v/>
      </c>
      <c r="AN138" s="127" t="str">
        <f t="shared" si="43"/>
        <v/>
      </c>
    </row>
    <row r="139" spans="31:40" x14ac:dyDescent="0.3">
      <c r="AE139" s="88" t="str">
        <f t="shared" si="38"/>
        <v/>
      </c>
      <c r="AF139" s="26" t="str">
        <f>IF(AE139="","",WORKDAY(AF138,1,Holiday!$A$2:$A$100000))</f>
        <v/>
      </c>
      <c r="AG139" s="89" t="str">
        <f>_xlfn.IFNA(VLOOKUP($AF139,'THOR i, Index'!$A:$D,4,0),"")</f>
        <v/>
      </c>
      <c r="AH139" s="90" t="str">
        <f t="shared" si="39"/>
        <v/>
      </c>
      <c r="AI139" s="91" t="str">
        <f t="shared" si="40"/>
        <v/>
      </c>
      <c r="AJ139" s="102" t="str">
        <f t="shared" si="41"/>
        <v/>
      </c>
      <c r="AK139" s="103" t="str">
        <f>IF(AJ139="","",WORKDAY(AK138,1,Holiday!$A$2:$A$100000))</f>
        <v/>
      </c>
      <c r="AL139" s="125" t="str">
        <f>IF(AJ139="","",IF($AK139&gt;=$B$33,$B$34,VLOOKUP($AK139,'THOR i, Index'!$A:$D,4,0)))</f>
        <v/>
      </c>
      <c r="AM139" s="126" t="str">
        <f t="shared" si="42"/>
        <v/>
      </c>
      <c r="AN139" s="127" t="str">
        <f t="shared" si="43"/>
        <v/>
      </c>
    </row>
    <row r="140" spans="31:40" x14ac:dyDescent="0.3">
      <c r="AE140" s="88" t="str">
        <f t="shared" si="38"/>
        <v/>
      </c>
      <c r="AF140" s="26" t="str">
        <f>IF(AE140="","",WORKDAY(AF139,1,Holiday!$A$2:$A$100000))</f>
        <v/>
      </c>
      <c r="AG140" s="89" t="str">
        <f>_xlfn.IFNA(VLOOKUP($AF140,'THOR i, Index'!$A:$D,4,0),"")</f>
        <v/>
      </c>
      <c r="AH140" s="90" t="str">
        <f t="shared" si="39"/>
        <v/>
      </c>
      <c r="AI140" s="91" t="str">
        <f t="shared" si="40"/>
        <v/>
      </c>
      <c r="AJ140" s="102" t="str">
        <f t="shared" si="41"/>
        <v/>
      </c>
      <c r="AK140" s="103" t="str">
        <f>IF(AJ140="","",WORKDAY(AK139,1,Holiday!$A$2:$A$100000))</f>
        <v/>
      </c>
      <c r="AL140" s="125" t="str">
        <f>IF(AJ140="","",IF($AK140&gt;=$B$33,$B$34,VLOOKUP($AK140,'THOR i, Index'!$A:$D,4,0)))</f>
        <v/>
      </c>
      <c r="AM140" s="126" t="str">
        <f t="shared" si="42"/>
        <v/>
      </c>
      <c r="AN140" s="127" t="str">
        <f t="shared" si="43"/>
        <v/>
      </c>
    </row>
    <row r="141" spans="31:40" x14ac:dyDescent="0.3">
      <c r="AE141" s="88" t="str">
        <f t="shared" si="38"/>
        <v/>
      </c>
      <c r="AF141" s="26" t="str">
        <f>IF(AE141="","",WORKDAY(AF140,1,Holiday!$A$2:$A$100000))</f>
        <v/>
      </c>
      <c r="AG141" s="89" t="str">
        <f>_xlfn.IFNA(VLOOKUP($AF141,'THOR i, Index'!$A:$D,4,0),"")</f>
        <v/>
      </c>
      <c r="AH141" s="90" t="str">
        <f t="shared" si="39"/>
        <v/>
      </c>
      <c r="AI141" s="91" t="str">
        <f t="shared" si="40"/>
        <v/>
      </c>
      <c r="AJ141" s="102" t="str">
        <f t="shared" si="41"/>
        <v/>
      </c>
      <c r="AK141" s="103" t="str">
        <f>IF(AJ141="","",WORKDAY(AK140,1,Holiday!$A$2:$A$100000))</f>
        <v/>
      </c>
      <c r="AL141" s="125" t="str">
        <f>IF(AJ141="","",IF($AK141&gt;=$B$33,$B$34,VLOOKUP($AK141,'THOR i, Index'!$A:$D,4,0)))</f>
        <v/>
      </c>
      <c r="AM141" s="126" t="str">
        <f t="shared" si="42"/>
        <v/>
      </c>
      <c r="AN141" s="127" t="str">
        <f t="shared" si="43"/>
        <v/>
      </c>
    </row>
    <row r="142" spans="31:40" x14ac:dyDescent="0.3">
      <c r="AE142" s="88" t="str">
        <f t="shared" si="38"/>
        <v/>
      </c>
      <c r="AF142" s="26" t="str">
        <f>IF(AE142="","",WORKDAY(AF141,1,Holiday!$A$2:$A$100000))</f>
        <v/>
      </c>
      <c r="AG142" s="89" t="str">
        <f>_xlfn.IFNA(VLOOKUP($AF142,'THOR i, Index'!$A:$D,4,0),"")</f>
        <v/>
      </c>
      <c r="AH142" s="90" t="str">
        <f t="shared" si="39"/>
        <v/>
      </c>
      <c r="AI142" s="91" t="str">
        <f t="shared" si="40"/>
        <v/>
      </c>
      <c r="AJ142" s="102" t="str">
        <f t="shared" si="41"/>
        <v/>
      </c>
      <c r="AK142" s="103" t="str">
        <f>IF(AJ142="","",WORKDAY(AK141,1,Holiday!$A$2:$A$100000))</f>
        <v/>
      </c>
      <c r="AL142" s="125" t="str">
        <f>IF(AJ142="","",IF($AK142&gt;=$B$33,$B$34,VLOOKUP($AK142,'THOR i, Index'!$A:$D,4,0)))</f>
        <v/>
      </c>
      <c r="AM142" s="126" t="str">
        <f t="shared" si="42"/>
        <v/>
      </c>
      <c r="AN142" s="127" t="str">
        <f t="shared" si="43"/>
        <v/>
      </c>
    </row>
    <row r="143" spans="31:40" x14ac:dyDescent="0.3">
      <c r="AE143" s="88" t="str">
        <f t="shared" si="38"/>
        <v/>
      </c>
      <c r="AF143" s="26" t="str">
        <f>IF(AE143="","",WORKDAY(AF142,1,Holiday!$A$2:$A$100000))</f>
        <v/>
      </c>
      <c r="AG143" s="89" t="str">
        <f>_xlfn.IFNA(VLOOKUP($AF143,'THOR i, Index'!$A:$D,4,0),"")</f>
        <v/>
      </c>
      <c r="AH143" s="90" t="str">
        <f t="shared" si="39"/>
        <v/>
      </c>
      <c r="AI143" s="91" t="str">
        <f t="shared" si="40"/>
        <v/>
      </c>
      <c r="AJ143" s="102" t="str">
        <f t="shared" si="41"/>
        <v/>
      </c>
      <c r="AK143" s="103" t="str">
        <f>IF(AJ143="","",WORKDAY(AK142,1,Holiday!$A$2:$A$100000))</f>
        <v/>
      </c>
      <c r="AL143" s="125" t="str">
        <f>IF(AJ143="","",IF($AK143&gt;=$B$33,$B$34,VLOOKUP($AK143,'THOR i, Index'!$A:$D,4,0)))</f>
        <v/>
      </c>
      <c r="AM143" s="126" t="str">
        <f t="shared" si="42"/>
        <v/>
      </c>
      <c r="AN143" s="127" t="str">
        <f t="shared" si="43"/>
        <v/>
      </c>
    </row>
    <row r="144" spans="31:40" x14ac:dyDescent="0.3">
      <c r="AE144" s="88" t="str">
        <f t="shared" si="38"/>
        <v/>
      </c>
      <c r="AF144" s="26" t="str">
        <f>IF(AE144="","",WORKDAY(AF143,1,Holiday!$A$2:$A$100000))</f>
        <v/>
      </c>
      <c r="AG144" s="89" t="str">
        <f>_xlfn.IFNA(VLOOKUP($AF144,'THOR i, Index'!$A:$D,4,0),"")</f>
        <v/>
      </c>
      <c r="AH144" s="90" t="str">
        <f t="shared" si="39"/>
        <v/>
      </c>
      <c r="AI144" s="91" t="str">
        <f t="shared" si="40"/>
        <v/>
      </c>
      <c r="AJ144" s="102" t="str">
        <f t="shared" si="41"/>
        <v/>
      </c>
      <c r="AK144" s="103" t="str">
        <f>IF(AJ144="","",WORKDAY(AK143,1,Holiday!$A$2:$A$100000))</f>
        <v/>
      </c>
      <c r="AL144" s="125" t="str">
        <f>IF(AJ144="","",IF($AK144&gt;=$B$33,$B$34,VLOOKUP($AK144,'THOR i, Index'!$A:$D,4,0)))</f>
        <v/>
      </c>
      <c r="AM144" s="126" t="str">
        <f t="shared" si="42"/>
        <v/>
      </c>
      <c r="AN144" s="127" t="str">
        <f t="shared" si="43"/>
        <v/>
      </c>
    </row>
    <row r="145" spans="31:40" x14ac:dyDescent="0.3">
      <c r="AE145" s="88" t="str">
        <f t="shared" si="38"/>
        <v/>
      </c>
      <c r="AF145" s="26" t="str">
        <f>IF(AE145="","",WORKDAY(AF144,1,Holiday!$A$2:$A$100000))</f>
        <v/>
      </c>
      <c r="AG145" s="89" t="str">
        <f>_xlfn.IFNA(VLOOKUP($AF145,'THOR i, Index'!$A:$D,4,0),"")</f>
        <v/>
      </c>
      <c r="AH145" s="90" t="str">
        <f t="shared" si="39"/>
        <v/>
      </c>
      <c r="AI145" s="91" t="str">
        <f t="shared" si="40"/>
        <v/>
      </c>
      <c r="AJ145" s="102" t="str">
        <f t="shared" si="41"/>
        <v/>
      </c>
      <c r="AK145" s="103" t="str">
        <f>IF(AJ145="","",WORKDAY(AK144,1,Holiday!$A$2:$A$100000))</f>
        <v/>
      </c>
      <c r="AL145" s="125" t="str">
        <f>IF(AJ145="","",IF($AK145&gt;=$B$33,$B$34,VLOOKUP($AK145,'THOR i, Index'!$A:$D,4,0)))</f>
        <v/>
      </c>
      <c r="AM145" s="126" t="str">
        <f t="shared" si="42"/>
        <v/>
      </c>
      <c r="AN145" s="127" t="str">
        <f t="shared" si="43"/>
        <v/>
      </c>
    </row>
    <row r="146" spans="31:40" x14ac:dyDescent="0.3">
      <c r="AE146" s="88" t="str">
        <f t="shared" si="38"/>
        <v/>
      </c>
      <c r="AF146" s="26" t="str">
        <f>IF(AE146="","",WORKDAY(AF145,1,Holiday!$A$2:$A$100000))</f>
        <v/>
      </c>
      <c r="AG146" s="89" t="str">
        <f>_xlfn.IFNA(VLOOKUP($AF146,'THOR i, Index'!$A:$D,4,0),"")</f>
        <v/>
      </c>
      <c r="AH146" s="90" t="str">
        <f t="shared" si="39"/>
        <v/>
      </c>
      <c r="AI146" s="91" t="str">
        <f t="shared" si="40"/>
        <v/>
      </c>
      <c r="AJ146" s="102" t="str">
        <f t="shared" si="41"/>
        <v/>
      </c>
      <c r="AK146" s="103" t="str">
        <f>IF(AJ146="","",WORKDAY(AK145,1,Holiday!$A$2:$A$100000))</f>
        <v/>
      </c>
      <c r="AL146" s="125" t="str">
        <f>IF(AJ146="","",IF($AK146&gt;=$B$33,$B$34,VLOOKUP($AK146,'THOR i, Index'!$A:$D,4,0)))</f>
        <v/>
      </c>
      <c r="AM146" s="126" t="str">
        <f t="shared" si="42"/>
        <v/>
      </c>
      <c r="AN146" s="127" t="str">
        <f t="shared" si="43"/>
        <v/>
      </c>
    </row>
    <row r="147" spans="31:40" x14ac:dyDescent="0.3">
      <c r="AE147" s="88" t="str">
        <f t="shared" si="38"/>
        <v/>
      </c>
      <c r="AF147" s="26" t="str">
        <f>IF(AE147="","",WORKDAY(AF146,1,Holiday!$A$2:$A$100000))</f>
        <v/>
      </c>
      <c r="AG147" s="89" t="str">
        <f>_xlfn.IFNA(VLOOKUP($AF147,'THOR i, Index'!$A:$D,4,0),"")</f>
        <v/>
      </c>
      <c r="AH147" s="90" t="str">
        <f t="shared" si="39"/>
        <v/>
      </c>
      <c r="AI147" s="91" t="str">
        <f t="shared" si="40"/>
        <v/>
      </c>
      <c r="AJ147" s="102" t="str">
        <f t="shared" si="41"/>
        <v/>
      </c>
      <c r="AK147" s="103" t="str">
        <f>IF(AJ147="","",WORKDAY(AK146,1,Holiday!$A$2:$A$100000))</f>
        <v/>
      </c>
      <c r="AL147" s="125" t="str">
        <f>IF(AJ147="","",IF($AK147&gt;=$B$33,$B$34,VLOOKUP($AK147,'THOR i, Index'!$A:$D,4,0)))</f>
        <v/>
      </c>
      <c r="AM147" s="126" t="str">
        <f t="shared" si="42"/>
        <v/>
      </c>
      <c r="AN147" s="127" t="str">
        <f t="shared" si="43"/>
        <v/>
      </c>
    </row>
    <row r="148" spans="31:40" x14ac:dyDescent="0.3">
      <c r="AE148" s="88" t="str">
        <f t="shared" si="38"/>
        <v/>
      </c>
      <c r="AF148" s="26" t="str">
        <f>IF(AE148="","",WORKDAY(AF147,1,Holiday!$A$2:$A$100000))</f>
        <v/>
      </c>
      <c r="AG148" s="89" t="str">
        <f>_xlfn.IFNA(VLOOKUP($AF148,'THOR i, Index'!$A:$D,4,0),"")</f>
        <v/>
      </c>
      <c r="AH148" s="90" t="str">
        <f t="shared" si="39"/>
        <v/>
      </c>
      <c r="AI148" s="91" t="str">
        <f t="shared" si="40"/>
        <v/>
      </c>
      <c r="AJ148" s="102" t="str">
        <f t="shared" si="41"/>
        <v/>
      </c>
      <c r="AK148" s="103" t="str">
        <f>IF(AJ148="","",WORKDAY(AK147,1,Holiday!$A$2:$A$100000))</f>
        <v/>
      </c>
      <c r="AL148" s="125" t="str">
        <f>IF(AJ148="","",IF($AK148&gt;=$B$33,$B$34,VLOOKUP($AK148,'THOR i, Index'!$A:$D,4,0)))</f>
        <v/>
      </c>
      <c r="AM148" s="126" t="str">
        <f t="shared" si="42"/>
        <v/>
      </c>
      <c r="AN148" s="127" t="str">
        <f t="shared" si="43"/>
        <v/>
      </c>
    </row>
    <row r="149" spans="31:40" x14ac:dyDescent="0.3">
      <c r="AE149" s="88" t="str">
        <f t="shared" si="38"/>
        <v/>
      </c>
      <c r="AF149" s="26" t="str">
        <f>IF(AE149="","",WORKDAY(AF148,1,Holiday!$A$2:$A$100000))</f>
        <v/>
      </c>
      <c r="AG149" s="89" t="str">
        <f>_xlfn.IFNA(VLOOKUP($AF149,'THOR i, Index'!$A:$D,4,0),"")</f>
        <v/>
      </c>
      <c r="AH149" s="90" t="str">
        <f t="shared" si="39"/>
        <v/>
      </c>
      <c r="AI149" s="91" t="str">
        <f t="shared" si="40"/>
        <v/>
      </c>
      <c r="AJ149" s="102" t="str">
        <f t="shared" si="41"/>
        <v/>
      </c>
      <c r="AK149" s="103" t="str">
        <f>IF(AJ149="","",WORKDAY(AK148,1,Holiday!$A$2:$A$100000))</f>
        <v/>
      </c>
      <c r="AL149" s="125" t="str">
        <f>IF(AJ149="","",IF($AK149&gt;=$B$33,$B$34,VLOOKUP($AK149,'THOR i, Index'!$A:$D,4,0)))</f>
        <v/>
      </c>
      <c r="AM149" s="126" t="str">
        <f t="shared" si="42"/>
        <v/>
      </c>
      <c r="AN149" s="127" t="str">
        <f t="shared" si="43"/>
        <v/>
      </c>
    </row>
    <row r="150" spans="31:40" x14ac:dyDescent="0.3">
      <c r="AE150" s="88" t="str">
        <f t="shared" si="38"/>
        <v/>
      </c>
      <c r="AF150" s="26" t="str">
        <f>IF(AE150="","",WORKDAY(AF149,1,Holiday!$A$2:$A$100000))</f>
        <v/>
      </c>
      <c r="AG150" s="89" t="str">
        <f>_xlfn.IFNA(VLOOKUP($AF150,'THOR i, Index'!$A:$D,4,0),"")</f>
        <v/>
      </c>
      <c r="AH150" s="90" t="str">
        <f t="shared" si="39"/>
        <v/>
      </c>
      <c r="AI150" s="91" t="str">
        <f t="shared" si="40"/>
        <v/>
      </c>
      <c r="AJ150" s="102" t="str">
        <f t="shared" si="41"/>
        <v/>
      </c>
      <c r="AK150" s="103" t="str">
        <f>IF(AJ150="","",WORKDAY(AK149,1,Holiday!$A$2:$A$100000))</f>
        <v/>
      </c>
      <c r="AL150" s="125" t="str">
        <f>IF(AJ150="","",IF($AK150&gt;=$B$33,$B$34,VLOOKUP($AK150,'THOR i, Index'!$A:$D,4,0)))</f>
        <v/>
      </c>
      <c r="AM150" s="126" t="str">
        <f t="shared" si="42"/>
        <v/>
      </c>
      <c r="AN150" s="127" t="str">
        <f t="shared" si="43"/>
        <v/>
      </c>
    </row>
    <row r="151" spans="31:40" x14ac:dyDescent="0.3">
      <c r="AE151" s="88" t="str">
        <f t="shared" si="38"/>
        <v/>
      </c>
      <c r="AF151" s="26" t="str">
        <f>IF(AE151="","",WORKDAY(AF150,1,Holiday!$A$2:$A$100000))</f>
        <v/>
      </c>
      <c r="AG151" s="89" t="str">
        <f>_xlfn.IFNA(VLOOKUP($AF151,'THOR i, Index'!$A:$D,4,0),"")</f>
        <v/>
      </c>
      <c r="AH151" s="90" t="str">
        <f t="shared" si="39"/>
        <v/>
      </c>
      <c r="AI151" s="91" t="str">
        <f t="shared" si="40"/>
        <v/>
      </c>
      <c r="AJ151" s="102" t="str">
        <f t="shared" si="41"/>
        <v/>
      </c>
      <c r="AK151" s="103" t="str">
        <f>IF(AJ151="","",WORKDAY(AK150,1,Holiday!$A$2:$A$100000))</f>
        <v/>
      </c>
      <c r="AL151" s="125" t="str">
        <f>IF(AJ151="","",IF($AK151&gt;=$B$33,$B$34,VLOOKUP($AK151,'THOR i, Index'!$A:$D,4,0)))</f>
        <v/>
      </c>
      <c r="AM151" s="126" t="str">
        <f t="shared" si="42"/>
        <v/>
      </c>
      <c r="AN151" s="127" t="str">
        <f t="shared" si="43"/>
        <v/>
      </c>
    </row>
    <row r="152" spans="31:40" x14ac:dyDescent="0.3">
      <c r="AE152" s="88" t="str">
        <f t="shared" si="38"/>
        <v/>
      </c>
      <c r="AF152" s="26" t="str">
        <f>IF(AE152="","",WORKDAY(AF151,1,Holiday!$A$2:$A$100000))</f>
        <v/>
      </c>
      <c r="AG152" s="89" t="str">
        <f>_xlfn.IFNA(VLOOKUP($AF152,'THOR i, Index'!$A:$D,4,0),"")</f>
        <v/>
      </c>
      <c r="AH152" s="90" t="str">
        <f t="shared" si="39"/>
        <v/>
      </c>
      <c r="AI152" s="91" t="str">
        <f t="shared" si="40"/>
        <v/>
      </c>
      <c r="AJ152" s="102" t="str">
        <f t="shared" si="41"/>
        <v/>
      </c>
      <c r="AK152" s="103" t="str">
        <f>IF(AJ152="","",WORKDAY(AK151,1,Holiday!$A$2:$A$100000))</f>
        <v/>
      </c>
      <c r="AL152" s="125" t="str">
        <f>IF(AJ152="","",IF($AK152&gt;=$B$33,$B$34,VLOOKUP($AK152,'THOR i, Index'!$A:$D,4,0)))</f>
        <v/>
      </c>
      <c r="AM152" s="126" t="str">
        <f t="shared" si="42"/>
        <v/>
      </c>
      <c r="AN152" s="127" t="str">
        <f t="shared" si="43"/>
        <v/>
      </c>
    </row>
    <row r="153" spans="31:40" x14ac:dyDescent="0.3">
      <c r="AE153" s="88" t="str">
        <f t="shared" si="38"/>
        <v/>
      </c>
      <c r="AF153" s="26" t="str">
        <f>IF(AE153="","",WORKDAY(AF152,1,Holiday!$A$2:$A$100000))</f>
        <v/>
      </c>
      <c r="AG153" s="89" t="str">
        <f>_xlfn.IFNA(VLOOKUP($AF153,'THOR i, Index'!$A:$D,4,0),"")</f>
        <v/>
      </c>
      <c r="AH153" s="90" t="str">
        <f t="shared" si="39"/>
        <v/>
      </c>
      <c r="AI153" s="91" t="str">
        <f t="shared" si="40"/>
        <v/>
      </c>
      <c r="AJ153" s="102" t="str">
        <f t="shared" si="41"/>
        <v/>
      </c>
      <c r="AK153" s="103" t="str">
        <f>IF(AJ153="","",WORKDAY(AK152,1,Holiday!$A$2:$A$100000))</f>
        <v/>
      </c>
      <c r="AL153" s="125" t="str">
        <f>IF(AJ153="","",IF($AK153&gt;=$B$33,$B$34,VLOOKUP($AK153,'THOR i, Index'!$A:$D,4,0)))</f>
        <v/>
      </c>
      <c r="AM153" s="126" t="str">
        <f t="shared" si="42"/>
        <v/>
      </c>
      <c r="AN153" s="127" t="str">
        <f t="shared" si="43"/>
        <v/>
      </c>
    </row>
    <row r="154" spans="31:40" x14ac:dyDescent="0.3">
      <c r="AE154" s="88" t="str">
        <f t="shared" si="38"/>
        <v/>
      </c>
      <c r="AF154" s="26" t="str">
        <f>IF(AE154="","",WORKDAY(AF153,1,Holiday!$A$2:$A$100000))</f>
        <v/>
      </c>
      <c r="AG154" s="89" t="str">
        <f>_xlfn.IFNA(VLOOKUP($AF154,'THOR i, Index'!$A:$D,4,0),"")</f>
        <v/>
      </c>
      <c r="AH154" s="90" t="str">
        <f t="shared" si="39"/>
        <v/>
      </c>
      <c r="AI154" s="91" t="str">
        <f t="shared" si="40"/>
        <v/>
      </c>
      <c r="AJ154" s="102" t="str">
        <f t="shared" si="41"/>
        <v/>
      </c>
      <c r="AK154" s="103" t="str">
        <f>IF(AJ154="","",WORKDAY(AK153,1,Holiday!$A$2:$A$100000))</f>
        <v/>
      </c>
      <c r="AL154" s="125" t="str">
        <f>IF(AJ154="","",IF($AK154&gt;=$B$33,$B$34,VLOOKUP($AK154,'THOR i, Index'!$A:$D,4,0)))</f>
        <v/>
      </c>
      <c r="AM154" s="126" t="str">
        <f t="shared" si="42"/>
        <v/>
      </c>
      <c r="AN154" s="127" t="str">
        <f t="shared" si="43"/>
        <v/>
      </c>
    </row>
    <row r="155" spans="31:40" x14ac:dyDescent="0.3">
      <c r="AE155" s="88" t="str">
        <f t="shared" si="38"/>
        <v/>
      </c>
      <c r="AF155" s="26" t="str">
        <f>IF(AE155="","",WORKDAY(AF154,1,Holiday!$A$2:$A$100000))</f>
        <v/>
      </c>
      <c r="AG155" s="89" t="str">
        <f>_xlfn.IFNA(VLOOKUP($AF155,'THOR i, Index'!$A:$D,4,0),"")</f>
        <v/>
      </c>
      <c r="AH155" s="90" t="str">
        <f t="shared" si="39"/>
        <v/>
      </c>
      <c r="AI155" s="91" t="str">
        <f t="shared" si="40"/>
        <v/>
      </c>
      <c r="AJ155" s="102" t="str">
        <f t="shared" si="41"/>
        <v/>
      </c>
      <c r="AK155" s="103" t="str">
        <f>IF(AJ155="","",WORKDAY(AK154,1,Holiday!$A$2:$A$100000))</f>
        <v/>
      </c>
      <c r="AL155" s="125" t="str">
        <f>IF(AJ155="","",IF($AK155&gt;=$B$33,$B$34,VLOOKUP($AK155,'THOR i, Index'!$A:$D,4,0)))</f>
        <v/>
      </c>
      <c r="AM155" s="126" t="str">
        <f t="shared" si="42"/>
        <v/>
      </c>
      <c r="AN155" s="127" t="str">
        <f t="shared" si="43"/>
        <v/>
      </c>
    </row>
    <row r="156" spans="31:40" x14ac:dyDescent="0.3">
      <c r="AE156" s="88" t="str">
        <f t="shared" si="38"/>
        <v/>
      </c>
      <c r="AF156" s="26" t="str">
        <f>IF(AE156="","",WORKDAY(AF155,1,Holiday!$A$2:$A$100000))</f>
        <v/>
      </c>
      <c r="AG156" s="89" t="str">
        <f>_xlfn.IFNA(VLOOKUP($AF156,'THOR i, Index'!$A:$D,4,0),"")</f>
        <v/>
      </c>
      <c r="AH156" s="90" t="str">
        <f t="shared" si="39"/>
        <v/>
      </c>
      <c r="AI156" s="91" t="str">
        <f t="shared" si="40"/>
        <v/>
      </c>
      <c r="AJ156" s="102" t="str">
        <f t="shared" si="41"/>
        <v/>
      </c>
      <c r="AK156" s="103" t="str">
        <f>IF(AJ156="","",WORKDAY(AK155,1,Holiday!$A$2:$A$100000))</f>
        <v/>
      </c>
      <c r="AL156" s="125" t="str">
        <f>IF(AJ156="","",IF($AK156&gt;=$B$33,$B$34,VLOOKUP($AK156,'THOR i, Index'!$A:$D,4,0)))</f>
        <v/>
      </c>
      <c r="AM156" s="126" t="str">
        <f t="shared" si="42"/>
        <v/>
      </c>
      <c r="AN156" s="127" t="str">
        <f t="shared" si="43"/>
        <v/>
      </c>
    </row>
    <row r="157" spans="31:40" x14ac:dyDescent="0.3">
      <c r="AE157" s="88" t="str">
        <f t="shared" si="38"/>
        <v/>
      </c>
      <c r="AF157" s="26" t="str">
        <f>IF(AE157="","",WORKDAY(AF156,1,Holiday!$A$2:$A$100000))</f>
        <v/>
      </c>
      <c r="AG157" s="89" t="str">
        <f>_xlfn.IFNA(VLOOKUP($AF157,'THOR i, Index'!$A:$D,4,0),"")</f>
        <v/>
      </c>
      <c r="AH157" s="90" t="str">
        <f t="shared" si="39"/>
        <v/>
      </c>
      <c r="AI157" s="91" t="str">
        <f t="shared" si="40"/>
        <v/>
      </c>
      <c r="AJ157" s="102" t="str">
        <f t="shared" si="41"/>
        <v/>
      </c>
      <c r="AK157" s="103" t="str">
        <f>IF(AJ157="","",WORKDAY(AK156,1,Holiday!$A$2:$A$100000))</f>
        <v/>
      </c>
      <c r="AL157" s="125" t="str">
        <f>IF(AJ157="","",IF($AK157&gt;=$B$33,$B$34,VLOOKUP($AK157,'THOR i, Index'!$A:$D,4,0)))</f>
        <v/>
      </c>
      <c r="AM157" s="126" t="str">
        <f t="shared" si="42"/>
        <v/>
      </c>
      <c r="AN157" s="127" t="str">
        <f t="shared" si="43"/>
        <v/>
      </c>
    </row>
    <row r="158" spans="31:40" x14ac:dyDescent="0.3">
      <c r="AE158" s="88" t="str">
        <f t="shared" si="38"/>
        <v/>
      </c>
      <c r="AF158" s="26" t="str">
        <f>IF(AE158="","",WORKDAY(AF157,1,Holiday!$A$2:$A$100000))</f>
        <v/>
      </c>
      <c r="AG158" s="89" t="str">
        <f>_xlfn.IFNA(VLOOKUP($AF158,'THOR i, Index'!$A:$D,4,0),"")</f>
        <v/>
      </c>
      <c r="AH158" s="90" t="str">
        <f t="shared" si="39"/>
        <v/>
      </c>
      <c r="AI158" s="91" t="str">
        <f t="shared" si="40"/>
        <v/>
      </c>
      <c r="AJ158" s="102" t="str">
        <f t="shared" si="41"/>
        <v/>
      </c>
      <c r="AK158" s="103" t="str">
        <f>IF(AJ158="","",WORKDAY(AK157,1,Holiday!$A$2:$A$100000))</f>
        <v/>
      </c>
      <c r="AL158" s="125" t="str">
        <f>IF(AJ158="","",IF($AK158&gt;=$B$33,$B$34,VLOOKUP($AK158,'THOR i, Index'!$A:$D,4,0)))</f>
        <v/>
      </c>
      <c r="AM158" s="126" t="str">
        <f t="shared" si="42"/>
        <v/>
      </c>
      <c r="AN158" s="127" t="str">
        <f t="shared" si="43"/>
        <v/>
      </c>
    </row>
    <row r="159" spans="31:40" x14ac:dyDescent="0.3">
      <c r="AE159" s="88" t="str">
        <f t="shared" si="38"/>
        <v/>
      </c>
      <c r="AF159" s="26" t="str">
        <f>IF(AE159="","",WORKDAY(AF158,1,Holiday!$A$2:$A$100000))</f>
        <v/>
      </c>
      <c r="AG159" s="89" t="str">
        <f>_xlfn.IFNA(VLOOKUP($AF159,'THOR i, Index'!$A:$D,4,0),"")</f>
        <v/>
      </c>
      <c r="AH159" s="90" t="str">
        <f t="shared" si="39"/>
        <v/>
      </c>
      <c r="AI159" s="91" t="str">
        <f t="shared" si="40"/>
        <v/>
      </c>
      <c r="AJ159" s="102" t="str">
        <f t="shared" si="41"/>
        <v/>
      </c>
      <c r="AK159" s="103" t="str">
        <f>IF(AJ159="","",WORKDAY(AK158,1,Holiday!$A$2:$A$100000))</f>
        <v/>
      </c>
      <c r="AL159" s="125" t="str">
        <f>IF(AJ159="","",IF($AK159&gt;=$B$33,$B$34,VLOOKUP($AK159,'THOR i, Index'!$A:$D,4,0)))</f>
        <v/>
      </c>
      <c r="AM159" s="126" t="str">
        <f t="shared" si="42"/>
        <v/>
      </c>
      <c r="AN159" s="127" t="str">
        <f t="shared" si="43"/>
        <v/>
      </c>
    </row>
    <row r="160" spans="31:40" x14ac:dyDescent="0.3">
      <c r="AE160" s="88" t="str">
        <f t="shared" si="38"/>
        <v/>
      </c>
      <c r="AF160" s="26" t="str">
        <f>IF(AE160="","",WORKDAY(AF159,1,Holiday!$A$2:$A$100000))</f>
        <v/>
      </c>
      <c r="AG160" s="89" t="str">
        <f>_xlfn.IFNA(VLOOKUP($AF160,'THOR i, Index'!$A:$D,4,0),"")</f>
        <v/>
      </c>
      <c r="AH160" s="90" t="str">
        <f t="shared" si="39"/>
        <v/>
      </c>
      <c r="AI160" s="91" t="str">
        <f t="shared" si="40"/>
        <v/>
      </c>
      <c r="AJ160" s="102" t="str">
        <f t="shared" si="41"/>
        <v/>
      </c>
      <c r="AK160" s="103" t="str">
        <f>IF(AJ160="","",WORKDAY(AK159,1,Holiday!$A$2:$A$100000))</f>
        <v/>
      </c>
      <c r="AL160" s="125" t="str">
        <f>IF(AJ160="","",IF($AK160&gt;=$B$33,$B$34,VLOOKUP($AK160,'THOR i, Index'!$A:$D,4,0)))</f>
        <v/>
      </c>
      <c r="AM160" s="126" t="str">
        <f t="shared" si="42"/>
        <v/>
      </c>
      <c r="AN160" s="127" t="str">
        <f t="shared" si="43"/>
        <v/>
      </c>
    </row>
    <row r="161" spans="31:40" x14ac:dyDescent="0.3">
      <c r="AE161" s="88" t="str">
        <f t="shared" si="38"/>
        <v/>
      </c>
      <c r="AF161" s="26" t="str">
        <f>IF(AE161="","",WORKDAY(AF160,1,Holiday!$A$2:$A$100000))</f>
        <v/>
      </c>
      <c r="AG161" s="89" t="str">
        <f>_xlfn.IFNA(VLOOKUP($AF161,'THOR i, Index'!$A:$D,4,0),"")</f>
        <v/>
      </c>
      <c r="AH161" s="90" t="str">
        <f t="shared" si="39"/>
        <v/>
      </c>
      <c r="AI161" s="91" t="str">
        <f t="shared" si="40"/>
        <v/>
      </c>
      <c r="AJ161" s="102" t="str">
        <f t="shared" si="41"/>
        <v/>
      </c>
      <c r="AK161" s="103" t="str">
        <f>IF(AJ161="","",WORKDAY(AK160,1,Holiday!$A$2:$A$100000))</f>
        <v/>
      </c>
      <c r="AL161" s="125" t="str">
        <f>IF(AJ161="","",IF($AK161&gt;=$B$33,$B$34,VLOOKUP($AK161,'THOR i, Index'!$A:$D,4,0)))</f>
        <v/>
      </c>
      <c r="AM161" s="126" t="str">
        <f t="shared" si="42"/>
        <v/>
      </c>
      <c r="AN161" s="127" t="str">
        <f t="shared" si="43"/>
        <v/>
      </c>
    </row>
    <row r="162" spans="31:40" x14ac:dyDescent="0.3">
      <c r="AE162" s="88" t="str">
        <f t="shared" si="38"/>
        <v/>
      </c>
      <c r="AF162" s="26" t="str">
        <f>IF(AE162="","",WORKDAY(AF161,1,Holiday!$A$2:$A$100000))</f>
        <v/>
      </c>
      <c r="AG162" s="89" t="str">
        <f>_xlfn.IFNA(VLOOKUP($AF162,'THOR i, Index'!$A:$D,4,0),"")</f>
        <v/>
      </c>
      <c r="AH162" s="90" t="str">
        <f t="shared" si="39"/>
        <v/>
      </c>
      <c r="AI162" s="91" t="str">
        <f t="shared" si="40"/>
        <v/>
      </c>
      <c r="AJ162" s="102" t="str">
        <f t="shared" si="41"/>
        <v/>
      </c>
      <c r="AK162" s="103" t="str">
        <f>IF(AJ162="","",WORKDAY(AK161,1,Holiday!$A$2:$A$100000))</f>
        <v/>
      </c>
      <c r="AL162" s="125" t="str">
        <f>IF(AJ162="","",IF($AK162&gt;=$B$33,$B$34,VLOOKUP($AK162,'THOR i, Index'!$A:$D,4,0)))</f>
        <v/>
      </c>
      <c r="AM162" s="126" t="str">
        <f t="shared" si="42"/>
        <v/>
      </c>
      <c r="AN162" s="127" t="str">
        <f t="shared" si="43"/>
        <v/>
      </c>
    </row>
    <row r="163" spans="31:40" x14ac:dyDescent="0.3">
      <c r="AE163" s="88" t="str">
        <f t="shared" si="38"/>
        <v/>
      </c>
      <c r="AF163" s="26" t="str">
        <f>IF(AE163="","",WORKDAY(AF162,1,Holiday!$A$2:$A$100000))</f>
        <v/>
      </c>
      <c r="AG163" s="89" t="str">
        <f>_xlfn.IFNA(VLOOKUP($AF163,'THOR i, Index'!$A:$D,4,0),"")</f>
        <v/>
      </c>
      <c r="AH163" s="90" t="str">
        <f t="shared" si="39"/>
        <v/>
      </c>
      <c r="AI163" s="91" t="str">
        <f t="shared" si="40"/>
        <v/>
      </c>
      <c r="AJ163" s="102" t="str">
        <f t="shared" si="41"/>
        <v/>
      </c>
      <c r="AK163" s="103" t="str">
        <f>IF(AJ163="","",WORKDAY(AK162,1,Holiday!$A$2:$A$100000))</f>
        <v/>
      </c>
      <c r="AL163" s="125" t="str">
        <f>IF(AJ163="","",IF($AK163&gt;=$B$33,$B$34,VLOOKUP($AK163,'THOR i, Index'!$A:$D,4,0)))</f>
        <v/>
      </c>
      <c r="AM163" s="126" t="str">
        <f t="shared" si="42"/>
        <v/>
      </c>
      <c r="AN163" s="127" t="str">
        <f t="shared" si="43"/>
        <v/>
      </c>
    </row>
    <row r="164" spans="31:40" x14ac:dyDescent="0.3">
      <c r="AE164" s="88" t="str">
        <f t="shared" ref="AE164:AE190" si="44">IF(AE163&gt;$B$35,"",AE163+1)</f>
        <v/>
      </c>
      <c r="AF164" s="26" t="str">
        <f>IF(AE164="","",WORKDAY(AF163,1,Holiday!$A$2:$A$100000))</f>
        <v/>
      </c>
      <c r="AG164" s="89" t="str">
        <f>_xlfn.IFNA(VLOOKUP($AF164,'THOR i, Index'!$A:$D,4,0),"")</f>
        <v/>
      </c>
      <c r="AH164" s="90" t="str">
        <f t="shared" si="39"/>
        <v/>
      </c>
      <c r="AI164" s="91" t="str">
        <f t="shared" si="40"/>
        <v/>
      </c>
      <c r="AJ164" s="102" t="str">
        <f t="shared" ref="AJ164:AJ190" si="45">IF(AJ163&gt;$B$41,"",AJ163+1)</f>
        <v/>
      </c>
      <c r="AK164" s="103" t="str">
        <f>IF(AJ164="","",WORKDAY(AK163,1,Holiday!$A$2:$A$100000))</f>
        <v/>
      </c>
      <c r="AL164" s="125" t="str">
        <f>IF(AJ164="","",IF($AK164&gt;=$B$33,$B$34,VLOOKUP($AK164,'THOR i, Index'!$A:$D,4,0)))</f>
        <v/>
      </c>
      <c r="AM164" s="126" t="str">
        <f t="shared" si="42"/>
        <v/>
      </c>
      <c r="AN164" s="127" t="str">
        <f t="shared" si="43"/>
        <v/>
      </c>
    </row>
    <row r="165" spans="31:40" x14ac:dyDescent="0.3">
      <c r="AE165" s="88" t="str">
        <f t="shared" si="44"/>
        <v/>
      </c>
      <c r="AF165" s="26" t="str">
        <f>IF(AE165="","",WORKDAY(AF164,1,Holiday!$A$2:$A$100000))</f>
        <v/>
      </c>
      <c r="AG165" s="89" t="str">
        <f>_xlfn.IFNA(VLOOKUP($AF165,'THOR i, Index'!$A:$D,4,0),"")</f>
        <v/>
      </c>
      <c r="AH165" s="90" t="str">
        <f t="shared" si="39"/>
        <v/>
      </c>
      <c r="AI165" s="91" t="str">
        <f t="shared" si="40"/>
        <v/>
      </c>
      <c r="AJ165" s="102" t="str">
        <f t="shared" si="45"/>
        <v/>
      </c>
      <c r="AK165" s="103" t="str">
        <f>IF(AJ165="","",WORKDAY(AK164,1,Holiday!$A$2:$A$100000))</f>
        <v/>
      </c>
      <c r="AL165" s="125" t="str">
        <f>IF(AJ165="","",IF($AK165&gt;=$B$33,$B$34,VLOOKUP($AK165,'THOR i, Index'!$A:$D,4,0)))</f>
        <v/>
      </c>
      <c r="AM165" s="126" t="str">
        <f t="shared" si="42"/>
        <v/>
      </c>
      <c r="AN165" s="127" t="str">
        <f t="shared" si="43"/>
        <v/>
      </c>
    </row>
    <row r="166" spans="31:40" x14ac:dyDescent="0.3">
      <c r="AE166" s="88" t="str">
        <f t="shared" si="44"/>
        <v/>
      </c>
      <c r="AF166" s="26" t="str">
        <f>IF(AE166="","",WORKDAY(AF165,1,Holiday!$A$2:$A$100000))</f>
        <v/>
      </c>
      <c r="AG166" s="89" t="str">
        <f>_xlfn.IFNA(VLOOKUP($AF166,'THOR i, Index'!$A:$D,4,0),"")</f>
        <v/>
      </c>
      <c r="AH166" s="90" t="str">
        <f t="shared" si="39"/>
        <v/>
      </c>
      <c r="AI166" s="91" t="str">
        <f t="shared" si="40"/>
        <v/>
      </c>
      <c r="AJ166" s="102" t="str">
        <f t="shared" si="45"/>
        <v/>
      </c>
      <c r="AK166" s="103" t="str">
        <f>IF(AJ166="","",WORKDAY(AK165,1,Holiday!$A$2:$A$100000))</f>
        <v/>
      </c>
      <c r="AL166" s="125" t="str">
        <f>IF(AJ166="","",IF($AK166&gt;=$B$33,$B$34,VLOOKUP($AK166,'THOR i, Index'!$A:$D,4,0)))</f>
        <v/>
      </c>
      <c r="AM166" s="126" t="str">
        <f t="shared" si="42"/>
        <v/>
      </c>
      <c r="AN166" s="127" t="str">
        <f t="shared" si="43"/>
        <v/>
      </c>
    </row>
    <row r="167" spans="31:40" x14ac:dyDescent="0.3">
      <c r="AE167" s="88" t="str">
        <f t="shared" si="44"/>
        <v/>
      </c>
      <c r="AF167" s="26" t="str">
        <f>IF(AE167="","",WORKDAY(AF166,1,Holiday!$A$2:$A$100000))</f>
        <v/>
      </c>
      <c r="AG167" s="89" t="str">
        <f>_xlfn.IFNA(VLOOKUP($AF167,'THOR i, Index'!$A:$D,4,0),"")</f>
        <v/>
      </c>
      <c r="AH167" s="90" t="str">
        <f t="shared" si="39"/>
        <v/>
      </c>
      <c r="AI167" s="91" t="str">
        <f t="shared" si="40"/>
        <v/>
      </c>
      <c r="AJ167" s="102" t="str">
        <f t="shared" si="45"/>
        <v/>
      </c>
      <c r="AK167" s="103" t="str">
        <f>IF(AJ167="","",WORKDAY(AK166,1,Holiday!$A$2:$A$100000))</f>
        <v/>
      </c>
      <c r="AL167" s="125" t="str">
        <f>IF(AJ167="","",IF($AK167&gt;=$B$33,$B$34,VLOOKUP($AK167,'THOR i, Index'!$A:$D,4,0)))</f>
        <v/>
      </c>
      <c r="AM167" s="126" t="str">
        <f t="shared" si="42"/>
        <v/>
      </c>
      <c r="AN167" s="127" t="str">
        <f t="shared" si="43"/>
        <v/>
      </c>
    </row>
    <row r="168" spans="31:40" x14ac:dyDescent="0.3">
      <c r="AE168" s="88" t="str">
        <f t="shared" si="44"/>
        <v/>
      </c>
      <c r="AF168" s="26" t="str">
        <f>IF(AE168="","",WORKDAY(AF167,1,Holiday!$A$2:$A$100000))</f>
        <v/>
      </c>
      <c r="AG168" s="89" t="str">
        <f>_xlfn.IFNA(VLOOKUP($AF168,'THOR i, Index'!$A:$D,4,0),"")</f>
        <v/>
      </c>
      <c r="AH168" s="90" t="str">
        <f t="shared" si="39"/>
        <v/>
      </c>
      <c r="AI168" s="91" t="str">
        <f t="shared" si="40"/>
        <v/>
      </c>
      <c r="AJ168" s="102" t="str">
        <f t="shared" si="45"/>
        <v/>
      </c>
      <c r="AK168" s="103" t="str">
        <f>IF(AJ168="","",WORKDAY(AK167,1,Holiday!$A$2:$A$100000))</f>
        <v/>
      </c>
      <c r="AL168" s="125" t="str">
        <f>IF(AJ168="","",IF($AK168&gt;=$B$33,$B$34,VLOOKUP($AK168,'THOR i, Index'!$A:$D,4,0)))</f>
        <v/>
      </c>
      <c r="AM168" s="126" t="str">
        <f t="shared" si="42"/>
        <v/>
      </c>
      <c r="AN168" s="127" t="str">
        <f t="shared" si="43"/>
        <v/>
      </c>
    </row>
    <row r="169" spans="31:40" x14ac:dyDescent="0.3">
      <c r="AE169" s="88" t="str">
        <f t="shared" si="44"/>
        <v/>
      </c>
      <c r="AF169" s="26" t="str">
        <f>IF(AE169="","",WORKDAY(AF168,1,Holiday!$A$2:$A$100000))</f>
        <v/>
      </c>
      <c r="AG169" s="89" t="str">
        <f>_xlfn.IFNA(VLOOKUP($AF169,'THOR i, Index'!$A:$D,4,0),"")</f>
        <v/>
      </c>
      <c r="AH169" s="90" t="str">
        <f t="shared" si="39"/>
        <v/>
      </c>
      <c r="AI169" s="91" t="str">
        <f t="shared" si="40"/>
        <v/>
      </c>
      <c r="AJ169" s="102" t="str">
        <f t="shared" si="45"/>
        <v/>
      </c>
      <c r="AK169" s="103" t="str">
        <f>IF(AJ169="","",WORKDAY(AK168,1,Holiday!$A$2:$A$100000))</f>
        <v/>
      </c>
      <c r="AL169" s="125" t="str">
        <f>IF(AJ169="","",IF($AK169&gt;=$B$33,$B$34,VLOOKUP($AK169,'THOR i, Index'!$A:$D,4,0)))</f>
        <v/>
      </c>
      <c r="AM169" s="126" t="str">
        <f t="shared" si="42"/>
        <v/>
      </c>
      <c r="AN169" s="127" t="str">
        <f t="shared" si="43"/>
        <v/>
      </c>
    </row>
    <row r="170" spans="31:40" x14ac:dyDescent="0.3">
      <c r="AE170" s="88" t="str">
        <f t="shared" si="44"/>
        <v/>
      </c>
      <c r="AF170" s="26" t="str">
        <f>IF(AE170="","",WORKDAY(AF169,1,Holiday!$A$2:$A$100000))</f>
        <v/>
      </c>
      <c r="AG170" s="89" t="str">
        <f>_xlfn.IFNA(VLOOKUP($AF170,'THOR i, Index'!$A:$D,4,0),"")</f>
        <v/>
      </c>
      <c r="AH170" s="90" t="str">
        <f t="shared" si="39"/>
        <v/>
      </c>
      <c r="AI170" s="91" t="str">
        <f t="shared" si="40"/>
        <v/>
      </c>
      <c r="AJ170" s="102" t="str">
        <f t="shared" si="45"/>
        <v/>
      </c>
      <c r="AK170" s="103" t="str">
        <f>IF(AJ170="","",WORKDAY(AK169,1,Holiday!$A$2:$A$100000))</f>
        <v/>
      </c>
      <c r="AL170" s="125" t="str">
        <f>IF(AJ170="","",IF($AK170&gt;=$B$33,$B$34,VLOOKUP($AK170,'THOR i, Index'!$A:$D,4,0)))</f>
        <v/>
      </c>
      <c r="AM170" s="126" t="str">
        <f t="shared" si="42"/>
        <v/>
      </c>
      <c r="AN170" s="127" t="str">
        <f t="shared" si="43"/>
        <v/>
      </c>
    </row>
    <row r="171" spans="31:40" x14ac:dyDescent="0.3">
      <c r="AE171" s="88" t="str">
        <f t="shared" si="44"/>
        <v/>
      </c>
      <c r="AF171" s="26" t="str">
        <f>IF(AE171="","",WORKDAY(AF170,1,Holiday!$A$2:$A$100000))</f>
        <v/>
      </c>
      <c r="AG171" s="89" t="str">
        <f>_xlfn.IFNA(VLOOKUP($AF171,'THOR i, Index'!$A:$D,4,0),"")</f>
        <v/>
      </c>
      <c r="AH171" s="90" t="str">
        <f t="shared" si="39"/>
        <v/>
      </c>
      <c r="AI171" s="91" t="str">
        <f t="shared" si="40"/>
        <v/>
      </c>
      <c r="AJ171" s="102" t="str">
        <f t="shared" si="45"/>
        <v/>
      </c>
      <c r="AK171" s="103" t="str">
        <f>IF(AJ171="","",WORKDAY(AK170,1,Holiday!$A$2:$A$100000))</f>
        <v/>
      </c>
      <c r="AL171" s="125" t="str">
        <f>IF(AJ171="","",IF($AK171&gt;=$B$33,$B$34,VLOOKUP($AK171,'THOR i, Index'!$A:$D,4,0)))</f>
        <v/>
      </c>
      <c r="AM171" s="126" t="str">
        <f t="shared" si="42"/>
        <v/>
      </c>
      <c r="AN171" s="127" t="str">
        <f t="shared" si="43"/>
        <v/>
      </c>
    </row>
    <row r="172" spans="31:40" x14ac:dyDescent="0.3">
      <c r="AE172" s="88" t="str">
        <f t="shared" si="44"/>
        <v/>
      </c>
      <c r="AF172" s="26" t="str">
        <f>IF(AE172="","",WORKDAY(AF171,1,Holiday!$A$2:$A$100000))</f>
        <v/>
      </c>
      <c r="AG172" s="89" t="str">
        <f>_xlfn.IFNA(VLOOKUP($AF172,'THOR i, Index'!$A:$D,4,0),"")</f>
        <v/>
      </c>
      <c r="AH172" s="90" t="str">
        <f t="shared" si="39"/>
        <v/>
      </c>
      <c r="AI172" s="91" t="str">
        <f t="shared" si="40"/>
        <v/>
      </c>
      <c r="AJ172" s="102" t="str">
        <f t="shared" si="45"/>
        <v/>
      </c>
      <c r="AK172" s="103" t="str">
        <f>IF(AJ172="","",WORKDAY(AK171,1,Holiday!$A$2:$A$100000))</f>
        <v/>
      </c>
      <c r="AL172" s="125" t="str">
        <f>IF(AJ172="","",IF($AK172&gt;=$B$33,$B$34,VLOOKUP($AK172,'THOR i, Index'!$A:$D,4,0)))</f>
        <v/>
      </c>
      <c r="AM172" s="126" t="str">
        <f t="shared" si="42"/>
        <v/>
      </c>
      <c r="AN172" s="127" t="str">
        <f t="shared" si="43"/>
        <v/>
      </c>
    </row>
    <row r="173" spans="31:40" x14ac:dyDescent="0.3">
      <c r="AE173" s="88" t="str">
        <f t="shared" si="44"/>
        <v/>
      </c>
      <c r="AF173" s="26" t="str">
        <f>IF(AE173="","",WORKDAY(AF172,1,Holiday!$A$2:$A$100000))</f>
        <v/>
      </c>
      <c r="AG173" s="89" t="str">
        <f>_xlfn.IFNA(VLOOKUP($AF173,'THOR i, Index'!$A:$D,4,0),"")</f>
        <v/>
      </c>
      <c r="AH173" s="90" t="str">
        <f t="shared" si="39"/>
        <v/>
      </c>
      <c r="AI173" s="91" t="str">
        <f t="shared" si="40"/>
        <v/>
      </c>
      <c r="AJ173" s="102" t="str">
        <f t="shared" si="45"/>
        <v/>
      </c>
      <c r="AK173" s="103" t="str">
        <f>IF(AJ173="","",WORKDAY(AK172,1,Holiday!$A$2:$A$100000))</f>
        <v/>
      </c>
      <c r="AL173" s="125" t="str">
        <f>IF(AJ173="","",IF($AK173&gt;=$B$33,$B$34,VLOOKUP($AK173,'THOR i, Index'!$A:$D,4,0)))</f>
        <v/>
      </c>
      <c r="AM173" s="126" t="str">
        <f t="shared" si="42"/>
        <v/>
      </c>
      <c r="AN173" s="127" t="str">
        <f t="shared" si="43"/>
        <v/>
      </c>
    </row>
    <row r="174" spans="31:40" x14ac:dyDescent="0.3">
      <c r="AE174" s="88" t="str">
        <f t="shared" si="44"/>
        <v/>
      </c>
      <c r="AF174" s="26" t="str">
        <f>IF(AE174="","",WORKDAY(AF173,1,Holiday!$A$2:$A$100000))</f>
        <v/>
      </c>
      <c r="AG174" s="89" t="str">
        <f>_xlfn.IFNA(VLOOKUP($AF174,'THOR i, Index'!$A:$D,4,0),"")</f>
        <v/>
      </c>
      <c r="AH174" s="90" t="str">
        <f t="shared" si="39"/>
        <v/>
      </c>
      <c r="AI174" s="91" t="str">
        <f t="shared" si="40"/>
        <v/>
      </c>
      <c r="AJ174" s="102" t="str">
        <f t="shared" si="45"/>
        <v/>
      </c>
      <c r="AK174" s="103" t="str">
        <f>IF(AJ174="","",WORKDAY(AK173,1,Holiday!$A$2:$A$100000))</f>
        <v/>
      </c>
      <c r="AL174" s="125" t="str">
        <f>IF(AJ174="","",IF($AK174&gt;=$B$33,$B$34,VLOOKUP($AK174,'THOR i, Index'!$A:$D,4,0)))</f>
        <v/>
      </c>
      <c r="AM174" s="126" t="str">
        <f t="shared" si="42"/>
        <v/>
      </c>
      <c r="AN174" s="127" t="str">
        <f t="shared" si="43"/>
        <v/>
      </c>
    </row>
    <row r="175" spans="31:40" x14ac:dyDescent="0.3">
      <c r="AE175" s="88" t="str">
        <f t="shared" si="44"/>
        <v/>
      </c>
      <c r="AF175" s="26" t="str">
        <f>IF(AE175="","",WORKDAY(AF174,1,Holiday!$A$2:$A$100000))</f>
        <v/>
      </c>
      <c r="AG175" s="89" t="str">
        <f>_xlfn.IFNA(VLOOKUP($AF175,'THOR i, Index'!$A:$D,4,0),"")</f>
        <v/>
      </c>
      <c r="AH175" s="90" t="str">
        <f t="shared" si="39"/>
        <v/>
      </c>
      <c r="AI175" s="91" t="str">
        <f t="shared" si="40"/>
        <v/>
      </c>
      <c r="AJ175" s="102" t="str">
        <f t="shared" si="45"/>
        <v/>
      </c>
      <c r="AK175" s="103" t="str">
        <f>IF(AJ175="","",WORKDAY(AK174,1,Holiday!$A$2:$A$100000))</f>
        <v/>
      </c>
      <c r="AL175" s="125" t="str">
        <f>IF(AJ175="","",IF($AK175&gt;=$B$33,$B$34,VLOOKUP($AK175,'THOR i, Index'!$A:$D,4,0)))</f>
        <v/>
      </c>
      <c r="AM175" s="126" t="str">
        <f t="shared" si="42"/>
        <v/>
      </c>
      <c r="AN175" s="127" t="str">
        <f t="shared" si="43"/>
        <v/>
      </c>
    </row>
    <row r="176" spans="31:40" x14ac:dyDescent="0.3">
      <c r="AE176" s="88" t="str">
        <f t="shared" si="44"/>
        <v/>
      </c>
      <c r="AF176" s="26" t="str">
        <f>IF(AE176="","",WORKDAY(AF175,1,Holiday!$A$2:$A$100000))</f>
        <v/>
      </c>
      <c r="AG176" s="89" t="str">
        <f>_xlfn.IFNA(VLOOKUP($AF176,'THOR i, Index'!$A:$D,4,0),"")</f>
        <v/>
      </c>
      <c r="AH176" s="90" t="str">
        <f t="shared" si="39"/>
        <v/>
      </c>
      <c r="AI176" s="91" t="str">
        <f t="shared" si="40"/>
        <v/>
      </c>
      <c r="AJ176" s="102" t="str">
        <f t="shared" si="45"/>
        <v/>
      </c>
      <c r="AK176" s="103" t="str">
        <f>IF(AJ176="","",WORKDAY(AK175,1,Holiday!$A$2:$A$100000))</f>
        <v/>
      </c>
      <c r="AL176" s="125" t="str">
        <f>IF(AJ176="","",IF($AK176&gt;=$B$33,$B$34,VLOOKUP($AK176,'THOR i, Index'!$A:$D,4,0)))</f>
        <v/>
      </c>
      <c r="AM176" s="126" t="str">
        <f t="shared" si="42"/>
        <v/>
      </c>
      <c r="AN176" s="127" t="str">
        <f t="shared" si="43"/>
        <v/>
      </c>
    </row>
    <row r="177" spans="31:40" x14ac:dyDescent="0.3">
      <c r="AE177" s="88" t="str">
        <f t="shared" si="44"/>
        <v/>
      </c>
      <c r="AF177" s="26" t="str">
        <f>IF(AE177="","",WORKDAY(AF176,1,Holiday!$A$2:$A$100000))</f>
        <v/>
      </c>
      <c r="AG177" s="89" t="str">
        <f>_xlfn.IFNA(VLOOKUP($AF177,'THOR i, Index'!$A:$D,4,0),"")</f>
        <v/>
      </c>
      <c r="AH177" s="90" t="str">
        <f t="shared" si="39"/>
        <v/>
      </c>
      <c r="AI177" s="91" t="str">
        <f t="shared" si="40"/>
        <v/>
      </c>
      <c r="AJ177" s="102" t="str">
        <f t="shared" si="45"/>
        <v/>
      </c>
      <c r="AK177" s="103" t="str">
        <f>IF(AJ177="","",WORKDAY(AK176,1,Holiday!$A$2:$A$100000))</f>
        <v/>
      </c>
      <c r="AL177" s="125" t="str">
        <f>IF(AJ177="","",IF($AK177&gt;=$B$33,$B$34,VLOOKUP($AK177,'THOR i, Index'!$A:$D,4,0)))</f>
        <v/>
      </c>
      <c r="AM177" s="126" t="str">
        <f t="shared" si="42"/>
        <v/>
      </c>
      <c r="AN177" s="127" t="str">
        <f t="shared" si="43"/>
        <v/>
      </c>
    </row>
    <row r="178" spans="31:40" x14ac:dyDescent="0.3">
      <c r="AE178" s="88" t="str">
        <f t="shared" si="44"/>
        <v/>
      </c>
      <c r="AF178" s="26" t="str">
        <f>IF(AE178="","",WORKDAY(AF177,1,Holiday!$A$2:$A$100000))</f>
        <v/>
      </c>
      <c r="AG178" s="89" t="str">
        <f>_xlfn.IFNA(VLOOKUP($AF178,'THOR i, Index'!$A:$D,4,0),"")</f>
        <v/>
      </c>
      <c r="AH178" s="90" t="str">
        <f t="shared" si="39"/>
        <v/>
      </c>
      <c r="AI178" s="91" t="str">
        <f t="shared" si="40"/>
        <v/>
      </c>
      <c r="AJ178" s="102" t="str">
        <f t="shared" si="45"/>
        <v/>
      </c>
      <c r="AK178" s="103" t="str">
        <f>IF(AJ178="","",WORKDAY(AK177,1,Holiday!$A$2:$A$100000))</f>
        <v/>
      </c>
      <c r="AL178" s="125" t="str">
        <f>IF(AJ178="","",IF($AK178&gt;=$B$33,$B$34,VLOOKUP($AK178,'THOR i, Index'!$A:$D,4,0)))</f>
        <v/>
      </c>
      <c r="AM178" s="126" t="str">
        <f t="shared" si="42"/>
        <v/>
      </c>
      <c r="AN178" s="127" t="str">
        <f t="shared" si="43"/>
        <v/>
      </c>
    </row>
    <row r="179" spans="31:40" x14ac:dyDescent="0.3">
      <c r="AE179" s="88" t="str">
        <f t="shared" si="44"/>
        <v/>
      </c>
      <c r="AF179" s="26" t="str">
        <f>IF(AE179="","",WORKDAY(AF178,1,Holiday!$A$2:$A$100000))</f>
        <v/>
      </c>
      <c r="AG179" s="89" t="str">
        <f>_xlfn.IFNA(VLOOKUP($AF179,'THOR i, Index'!$A:$D,4,0),"")</f>
        <v/>
      </c>
      <c r="AH179" s="90" t="str">
        <f t="shared" si="39"/>
        <v/>
      </c>
      <c r="AI179" s="91" t="str">
        <f t="shared" si="40"/>
        <v/>
      </c>
      <c r="AJ179" s="102" t="str">
        <f t="shared" si="45"/>
        <v/>
      </c>
      <c r="AK179" s="103" t="str">
        <f>IF(AJ179="","",WORKDAY(AK178,1,Holiday!$A$2:$A$100000))</f>
        <v/>
      </c>
      <c r="AL179" s="125" t="str">
        <f>IF(AJ179="","",IF($AK179&gt;=$B$33,$B$34,VLOOKUP($AK179,'THOR i, Index'!$A:$D,4,0)))</f>
        <v/>
      </c>
      <c r="AM179" s="126" t="str">
        <f t="shared" si="42"/>
        <v/>
      </c>
      <c r="AN179" s="127" t="str">
        <f t="shared" si="43"/>
        <v/>
      </c>
    </row>
    <row r="180" spans="31:40" x14ac:dyDescent="0.3">
      <c r="AE180" s="88" t="str">
        <f t="shared" si="44"/>
        <v/>
      </c>
      <c r="AF180" s="26" t="str">
        <f>IF(AE180="","",WORKDAY(AF179,1,Holiday!$A$2:$A$100000))</f>
        <v/>
      </c>
      <c r="AG180" s="89" t="str">
        <f>_xlfn.IFNA(VLOOKUP($AF180,'THOR i, Index'!$A:$D,4,0),"")</f>
        <v/>
      </c>
      <c r="AH180" s="90" t="str">
        <f t="shared" si="39"/>
        <v/>
      </c>
      <c r="AI180" s="91" t="str">
        <f t="shared" si="40"/>
        <v/>
      </c>
      <c r="AJ180" s="102" t="str">
        <f t="shared" si="45"/>
        <v/>
      </c>
      <c r="AK180" s="103" t="str">
        <f>IF(AJ180="","",WORKDAY(AK179,1,Holiday!$A$2:$A$100000))</f>
        <v/>
      </c>
      <c r="AL180" s="125" t="str">
        <f>IF(AJ180="","",IF($AK180&gt;=$B$33,$B$34,VLOOKUP($AK180,'THOR i, Index'!$A:$D,4,0)))</f>
        <v/>
      </c>
      <c r="AM180" s="126" t="str">
        <f t="shared" si="42"/>
        <v/>
      </c>
      <c r="AN180" s="127" t="str">
        <f t="shared" si="43"/>
        <v/>
      </c>
    </row>
    <row r="181" spans="31:40" x14ac:dyDescent="0.3">
      <c r="AE181" s="88" t="str">
        <f t="shared" si="44"/>
        <v/>
      </c>
      <c r="AF181" s="26" t="str">
        <f>IF(AE181="","",WORKDAY(AF180,1,Holiday!$A$2:$A$100000))</f>
        <v/>
      </c>
      <c r="AG181" s="89" t="str">
        <f>_xlfn.IFNA(VLOOKUP($AF181,'THOR i, Index'!$A:$D,4,0),"")</f>
        <v/>
      </c>
      <c r="AH181" s="90" t="str">
        <f t="shared" si="39"/>
        <v/>
      </c>
      <c r="AI181" s="91" t="str">
        <f t="shared" si="40"/>
        <v/>
      </c>
      <c r="AJ181" s="102" t="str">
        <f t="shared" si="45"/>
        <v/>
      </c>
      <c r="AK181" s="103" t="str">
        <f>IF(AJ181="","",WORKDAY(AK180,1,Holiday!$A$2:$A$100000))</f>
        <v/>
      </c>
      <c r="AL181" s="125" t="str">
        <f>IF(AJ181="","",IF($AK181&gt;=$B$33,$B$34,VLOOKUP($AK181,'THOR i, Index'!$A:$D,4,0)))</f>
        <v/>
      </c>
      <c r="AM181" s="126" t="str">
        <f t="shared" si="42"/>
        <v/>
      </c>
      <c r="AN181" s="127" t="str">
        <f t="shared" si="43"/>
        <v/>
      </c>
    </row>
    <row r="182" spans="31:40" x14ac:dyDescent="0.3">
      <c r="AE182" s="88" t="str">
        <f t="shared" si="44"/>
        <v/>
      </c>
      <c r="AF182" s="26" t="str">
        <f>IF(AE182="","",WORKDAY(AF181,1,Holiday!$A$2:$A$100000))</f>
        <v/>
      </c>
      <c r="AG182" s="89" t="str">
        <f>_xlfn.IFNA(VLOOKUP($AF182,'THOR i, Index'!$A:$D,4,0),"")</f>
        <v/>
      </c>
      <c r="AH182" s="90" t="str">
        <f t="shared" si="39"/>
        <v/>
      </c>
      <c r="AI182" s="91" t="str">
        <f t="shared" si="40"/>
        <v/>
      </c>
      <c r="AJ182" s="102" t="str">
        <f t="shared" si="45"/>
        <v/>
      </c>
      <c r="AK182" s="103" t="str">
        <f>IF(AJ182="","",WORKDAY(AK181,1,Holiday!$A$2:$A$100000))</f>
        <v/>
      </c>
      <c r="AL182" s="125" t="str">
        <f>IF(AJ182="","",IF($AK182&gt;=$B$33,$B$34,VLOOKUP($AK182,'THOR i, Index'!$A:$D,4,0)))</f>
        <v/>
      </c>
      <c r="AM182" s="126" t="str">
        <f t="shared" si="42"/>
        <v/>
      </c>
      <c r="AN182" s="127" t="str">
        <f t="shared" si="43"/>
        <v/>
      </c>
    </row>
    <row r="183" spans="31:40" x14ac:dyDescent="0.3">
      <c r="AE183" s="88" t="str">
        <f t="shared" si="44"/>
        <v/>
      </c>
      <c r="AF183" s="26" t="str">
        <f>IF(AE183="","",WORKDAY(AF182,1,Holiday!$A$2:$A$100000))</f>
        <v/>
      </c>
      <c r="AG183" s="89" t="str">
        <f>_xlfn.IFNA(VLOOKUP($AF183,'THOR i, Index'!$A:$D,4,0),"")</f>
        <v/>
      </c>
      <c r="AH183" s="90" t="str">
        <f t="shared" si="39"/>
        <v/>
      </c>
      <c r="AI183" s="91" t="str">
        <f t="shared" si="40"/>
        <v/>
      </c>
      <c r="AJ183" s="102" t="str">
        <f t="shared" si="45"/>
        <v/>
      </c>
      <c r="AK183" s="103" t="str">
        <f>IF(AJ183="","",WORKDAY(AK182,1,Holiday!$A$2:$A$100000))</f>
        <v/>
      </c>
      <c r="AL183" s="125" t="str">
        <f>IF(AJ183="","",IF($AK183&gt;=$B$33,$B$34,VLOOKUP($AK183,'THOR i, Index'!$A:$D,4,0)))</f>
        <v/>
      </c>
      <c r="AM183" s="126" t="str">
        <f t="shared" si="42"/>
        <v/>
      </c>
      <c r="AN183" s="127" t="str">
        <f t="shared" si="43"/>
        <v/>
      </c>
    </row>
    <row r="184" spans="31:40" x14ac:dyDescent="0.3">
      <c r="AE184" s="88" t="str">
        <f t="shared" si="44"/>
        <v/>
      </c>
      <c r="AF184" s="26" t="str">
        <f>IF(AE184="","",WORKDAY(AF183,1,Holiday!$A$2:$A$100000))</f>
        <v/>
      </c>
      <c r="AG184" s="89" t="str">
        <f>_xlfn.IFNA(VLOOKUP($AF184,'THOR i, Index'!$A:$D,4,0),"")</f>
        <v/>
      </c>
      <c r="AH184" s="90" t="str">
        <f t="shared" si="39"/>
        <v/>
      </c>
      <c r="AI184" s="91" t="str">
        <f t="shared" si="40"/>
        <v/>
      </c>
      <c r="AJ184" s="102" t="str">
        <f t="shared" si="45"/>
        <v/>
      </c>
      <c r="AK184" s="103" t="str">
        <f>IF(AJ184="","",WORKDAY(AK183,1,Holiday!$A$2:$A$100000))</f>
        <v/>
      </c>
      <c r="AL184" s="125" t="str">
        <f>IF(AJ184="","",IF($AK184&gt;=$B$33,$B$34,VLOOKUP($AK184,'THOR i, Index'!$A:$D,4,0)))</f>
        <v/>
      </c>
      <c r="AM184" s="126" t="str">
        <f t="shared" si="42"/>
        <v/>
      </c>
      <c r="AN184" s="127" t="str">
        <f t="shared" si="43"/>
        <v/>
      </c>
    </row>
    <row r="185" spans="31:40" x14ac:dyDescent="0.3">
      <c r="AE185" s="88" t="str">
        <f t="shared" si="44"/>
        <v/>
      </c>
      <c r="AF185" s="26" t="str">
        <f>IF(AE185="","",WORKDAY(AF184,1,Holiday!$A$2:$A$100000))</f>
        <v/>
      </c>
      <c r="AG185" s="89" t="str">
        <f>_xlfn.IFNA(VLOOKUP($AF185,'THOR i, Index'!$A:$D,4,0),"")</f>
        <v/>
      </c>
      <c r="AH185" s="90" t="str">
        <f t="shared" si="39"/>
        <v/>
      </c>
      <c r="AI185" s="91" t="str">
        <f t="shared" si="40"/>
        <v/>
      </c>
      <c r="AJ185" s="102" t="str">
        <f t="shared" si="45"/>
        <v/>
      </c>
      <c r="AK185" s="103" t="str">
        <f>IF(AJ185="","",WORKDAY(AK184,1,Holiday!$A$2:$A$100000))</f>
        <v/>
      </c>
      <c r="AL185" s="125" t="str">
        <f>IF(AJ185="","",IF($AK185&gt;=$B$33,$B$34,VLOOKUP($AK185,'THOR i, Index'!$A:$D,4,0)))</f>
        <v/>
      </c>
      <c r="AM185" s="126" t="str">
        <f t="shared" si="42"/>
        <v/>
      </c>
      <c r="AN185" s="127" t="str">
        <f t="shared" si="43"/>
        <v/>
      </c>
    </row>
    <row r="186" spans="31:40" x14ac:dyDescent="0.3">
      <c r="AE186" s="88" t="str">
        <f t="shared" si="44"/>
        <v/>
      </c>
      <c r="AF186" s="26" t="str">
        <f>IF(AE186="","",WORKDAY(AF185,1,Holiday!$A$2:$A$100000))</f>
        <v/>
      </c>
      <c r="AG186" s="89" t="str">
        <f>_xlfn.IFNA(VLOOKUP($AF186,'THOR i, Index'!$A:$D,4,0),"")</f>
        <v/>
      </c>
      <c r="AH186" s="90" t="str">
        <f t="shared" si="39"/>
        <v/>
      </c>
      <c r="AI186" s="91" t="str">
        <f t="shared" si="40"/>
        <v/>
      </c>
      <c r="AJ186" s="102" t="str">
        <f t="shared" si="45"/>
        <v/>
      </c>
      <c r="AK186" s="103" t="str">
        <f>IF(AJ186="","",WORKDAY(AK185,1,Holiday!$A$2:$A$100000))</f>
        <v/>
      </c>
      <c r="AL186" s="125" t="str">
        <f>IF(AJ186="","",IF($AK186&gt;=$B$33,$B$34,VLOOKUP($AK186,'THOR i, Index'!$A:$D,4,0)))</f>
        <v/>
      </c>
      <c r="AM186" s="126" t="str">
        <f t="shared" si="42"/>
        <v/>
      </c>
      <c r="AN186" s="127" t="str">
        <f t="shared" si="43"/>
        <v/>
      </c>
    </row>
    <row r="187" spans="31:40" x14ac:dyDescent="0.3">
      <c r="AE187" s="88" t="str">
        <f t="shared" si="44"/>
        <v/>
      </c>
      <c r="AF187" s="26" t="str">
        <f>IF(AE187="","",WORKDAY(AF186,1,Holiday!$A$2:$A$100000))</f>
        <v/>
      </c>
      <c r="AG187" s="89" t="str">
        <f>_xlfn.IFNA(VLOOKUP($AF187,'THOR i, Index'!$A:$D,4,0),"")</f>
        <v/>
      </c>
      <c r="AH187" s="90" t="str">
        <f t="shared" si="39"/>
        <v/>
      </c>
      <c r="AI187" s="91" t="str">
        <f t="shared" si="40"/>
        <v/>
      </c>
      <c r="AJ187" s="102" t="str">
        <f t="shared" si="45"/>
        <v/>
      </c>
      <c r="AK187" s="103" t="str">
        <f>IF(AJ187="","",WORKDAY(AK186,1,Holiday!$A$2:$A$100000))</f>
        <v/>
      </c>
      <c r="AL187" s="125" t="str">
        <f>IF(AJ187="","",IF($AK187&gt;=$B$33,$B$34,VLOOKUP($AK187,'THOR i, Index'!$A:$D,4,0)))</f>
        <v/>
      </c>
      <c r="AM187" s="126" t="str">
        <f t="shared" si="42"/>
        <v/>
      </c>
      <c r="AN187" s="127" t="str">
        <f t="shared" si="43"/>
        <v/>
      </c>
    </row>
    <row r="188" spans="31:40" x14ac:dyDescent="0.3">
      <c r="AE188" s="88" t="str">
        <f t="shared" si="44"/>
        <v/>
      </c>
      <c r="AF188" s="26" t="str">
        <f>IF(AE188="","",WORKDAY(AF187,1,Holiday!$A$2:$A$100000))</f>
        <v/>
      </c>
      <c r="AG188" s="89" t="str">
        <f>_xlfn.IFNA(VLOOKUP($AF188,'THOR i, Index'!$A:$D,4,0),"")</f>
        <v/>
      </c>
      <c r="AH188" s="90" t="str">
        <f t="shared" si="39"/>
        <v/>
      </c>
      <c r="AI188" s="91" t="str">
        <f t="shared" si="40"/>
        <v/>
      </c>
      <c r="AJ188" s="102" t="str">
        <f t="shared" si="45"/>
        <v/>
      </c>
      <c r="AK188" s="103" t="str">
        <f>IF(AJ188="","",WORKDAY(AK187,1,Holiday!$A$2:$A$100000))</f>
        <v/>
      </c>
      <c r="AL188" s="125" t="str">
        <f>IF(AJ188="","",IF($AK188&gt;=$B$33,$B$34,VLOOKUP($AK188,'THOR i, Index'!$A:$D,4,0)))</f>
        <v/>
      </c>
      <c r="AM188" s="126" t="str">
        <f t="shared" si="42"/>
        <v/>
      </c>
      <c r="AN188" s="127" t="str">
        <f t="shared" si="43"/>
        <v/>
      </c>
    </row>
    <row r="189" spans="31:40" x14ac:dyDescent="0.3">
      <c r="AE189" s="88" t="str">
        <f t="shared" si="44"/>
        <v/>
      </c>
      <c r="AF189" s="26" t="str">
        <f>IF(AE189="","",WORKDAY(AF188,1,Holiday!$A$2:$A$100000))</f>
        <v/>
      </c>
      <c r="AG189" s="89" t="str">
        <f>_xlfn.IFNA(VLOOKUP($AF189,'THOR i, Index'!$A:$D,4,0),"")</f>
        <v/>
      </c>
      <c r="AH189" s="90" t="str">
        <f t="shared" si="39"/>
        <v/>
      </c>
      <c r="AI189" s="91" t="str">
        <f t="shared" si="40"/>
        <v/>
      </c>
      <c r="AJ189" s="102" t="str">
        <f t="shared" si="45"/>
        <v/>
      </c>
      <c r="AK189" s="103" t="str">
        <f>IF(AJ189="","",WORKDAY(AK188,1,Holiday!$A$2:$A$100000))</f>
        <v/>
      </c>
      <c r="AL189" s="125" t="str">
        <f>IF(AJ189="","",IF($AK189&gt;=$B$33,$B$34,VLOOKUP($AK189,'THOR i, Index'!$A:$D,4,0)))</f>
        <v/>
      </c>
      <c r="AM189" s="126" t="str">
        <f t="shared" si="42"/>
        <v/>
      </c>
      <c r="AN189" s="127" t="str">
        <f t="shared" si="43"/>
        <v/>
      </c>
    </row>
    <row r="190" spans="31:40" ht="19.5" thickBot="1" x14ac:dyDescent="0.35">
      <c r="AE190" s="92" t="str">
        <f t="shared" si="44"/>
        <v/>
      </c>
      <c r="AF190" s="45" t="str">
        <f>IF(AE190="","",WORKDAY(AF189,1,Holiday!$A$2:$A$100000))</f>
        <v/>
      </c>
      <c r="AG190" s="93" t="str">
        <f>_xlfn.IFNA(VLOOKUP($AF190,'THOR i, Index'!$A:$D,4,0),"")</f>
        <v/>
      </c>
      <c r="AH190" s="94" t="str">
        <f t="shared" si="39"/>
        <v/>
      </c>
      <c r="AI190" s="95" t="str">
        <f t="shared" si="40"/>
        <v/>
      </c>
      <c r="AJ190" s="104" t="str">
        <f t="shared" si="45"/>
        <v/>
      </c>
      <c r="AK190" s="105" t="str">
        <f>IF(AJ190="","",WORKDAY(AK189,1,Holiday!$A$2:$A$100000))</f>
        <v/>
      </c>
      <c r="AL190" s="128" t="str">
        <f>IF(AJ190="","",IF($AK190&gt;=$B$33,$B$34,VLOOKUP($AK190,'THOR i, Index'!$A:$D,4,0)))</f>
        <v/>
      </c>
      <c r="AM190" s="129" t="str">
        <f t="shared" si="42"/>
        <v/>
      </c>
      <c r="AN190" s="130" t="str">
        <f t="shared" si="43"/>
        <v/>
      </c>
    </row>
  </sheetData>
  <mergeCells count="5">
    <mergeCell ref="A1:B1"/>
    <mergeCell ref="D1:I1"/>
    <mergeCell ref="AE1:AI1"/>
    <mergeCell ref="AJ1:AN1"/>
    <mergeCell ref="N1:AC1"/>
  </mergeCells>
  <conditionalFormatting sqref="D3:D22">
    <cfRule type="expression" dxfId="7" priority="3">
      <formula>$D3=$B$15+1</formula>
    </cfRule>
  </conditionalFormatting>
  <conditionalFormatting sqref="E3:E22 E3:F8">
    <cfRule type="expression" dxfId="6" priority="4">
      <formula>$E3=$B$13</formula>
    </cfRule>
  </conditionalFormatting>
  <pageMargins left="0.25" right="0.25" top="0.75" bottom="0.75" header="0.3" footer="0.3"/>
  <pageSetup paperSize="9" scale="28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NOTE!$A$5:$A$10</xm:f>
          </x14:formula1>
          <xm:sqref>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N190"/>
  <sheetViews>
    <sheetView zoomScale="115" zoomScaleNormal="115" workbookViewId="0">
      <pane ySplit="1" topLeftCell="A2" activePane="bottomLeft" state="frozen"/>
      <selection pane="bottomLeft" sqref="A1:B1"/>
    </sheetView>
  </sheetViews>
  <sheetFormatPr defaultRowHeight="18.75" x14ac:dyDescent="0.3"/>
  <cols>
    <col min="1" max="1" width="34.25" style="28" bestFit="1" customWidth="1"/>
    <col min="2" max="2" width="27.625" style="29" customWidth="1"/>
    <col min="3" max="3" width="3.625" style="28" customWidth="1"/>
    <col min="4" max="4" width="7.625" style="31" customWidth="1"/>
    <col min="5" max="9" width="11.625" style="32" customWidth="1"/>
    <col min="10" max="10" width="3.625" style="30" customWidth="1"/>
    <col min="11" max="11" width="15.625" style="29" customWidth="1"/>
    <col min="12" max="12" width="15.625" style="77" customWidth="1"/>
    <col min="13" max="13" width="3.625" style="30" customWidth="1"/>
    <col min="14" max="14" width="8.625" style="33" customWidth="1"/>
    <col min="15" max="15" width="11.625" style="33" customWidth="1"/>
    <col min="16" max="20" width="11.625" style="30" customWidth="1"/>
    <col min="21" max="21" width="12.625" style="33" customWidth="1"/>
    <col min="22" max="22" width="13.125" style="149" customWidth="1"/>
    <col min="23" max="25" width="13.125" style="30" customWidth="1"/>
    <col min="26" max="26" width="12.625" style="30" customWidth="1"/>
    <col min="27" max="29" width="13.125" style="30" customWidth="1"/>
    <col min="30" max="30" width="3.625" style="30" customWidth="1"/>
    <col min="31" max="31" width="10.625" style="2" customWidth="1"/>
    <col min="32" max="32" width="10.625" style="38" customWidth="1"/>
    <col min="33" max="33" width="10.625" style="39" customWidth="1"/>
    <col min="34" max="34" width="8.625" style="39" customWidth="1"/>
    <col min="35" max="35" width="15.625" style="40" customWidth="1"/>
    <col min="36" max="36" width="10.625" style="2" customWidth="1"/>
    <col min="37" max="37" width="10.625" style="38" customWidth="1"/>
    <col min="38" max="38" width="10.625" style="39" customWidth="1"/>
    <col min="39" max="39" width="8.625" style="39" customWidth="1"/>
    <col min="40" max="40" width="15.625" style="40" customWidth="1"/>
    <col min="41" max="16384" width="9" style="30"/>
  </cols>
  <sheetData>
    <row r="1" spans="1:40" ht="21" customHeight="1" thickBot="1" x14ac:dyDescent="0.35">
      <c r="A1" s="184" t="s">
        <v>1</v>
      </c>
      <c r="B1" s="185"/>
      <c r="D1" s="184" t="s">
        <v>143</v>
      </c>
      <c r="E1" s="186"/>
      <c r="F1" s="186"/>
      <c r="G1" s="186"/>
      <c r="H1" s="186"/>
      <c r="I1" s="185"/>
      <c r="J1" s="39"/>
      <c r="K1" s="77"/>
      <c r="N1" s="193" t="s">
        <v>148</v>
      </c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5"/>
      <c r="AE1" s="187" t="s">
        <v>45</v>
      </c>
      <c r="AF1" s="188"/>
      <c r="AG1" s="188"/>
      <c r="AH1" s="188"/>
      <c r="AI1" s="189"/>
      <c r="AJ1" s="190" t="s">
        <v>46</v>
      </c>
      <c r="AK1" s="191"/>
      <c r="AL1" s="191"/>
      <c r="AM1" s="191"/>
      <c r="AN1" s="192"/>
    </row>
    <row r="2" spans="1:40" ht="21.75" x14ac:dyDescent="0.3">
      <c r="A2" s="49" t="s">
        <v>2</v>
      </c>
      <c r="B2" s="50" t="s">
        <v>168</v>
      </c>
      <c r="D2" s="64">
        <v>0</v>
      </c>
      <c r="E2" s="65" t="s">
        <v>135</v>
      </c>
      <c r="F2" s="65" t="s">
        <v>136</v>
      </c>
      <c r="G2" s="65" t="s">
        <v>135</v>
      </c>
      <c r="H2" s="65" t="s">
        <v>136</v>
      </c>
      <c r="I2" s="66" t="s">
        <v>137</v>
      </c>
      <c r="K2" s="47" t="s">
        <v>81</v>
      </c>
      <c r="L2" s="48">
        <f>L3+L4</f>
        <v>1.0010641200000001</v>
      </c>
      <c r="N2" s="119">
        <v>0</v>
      </c>
      <c r="O2" s="120" t="s">
        <v>135</v>
      </c>
      <c r="P2" s="120" t="s">
        <v>136</v>
      </c>
      <c r="Q2" s="120" t="s">
        <v>137</v>
      </c>
      <c r="R2" s="141" t="s">
        <v>127</v>
      </c>
      <c r="S2" s="141" t="s">
        <v>128</v>
      </c>
      <c r="T2" s="141" t="s">
        <v>129</v>
      </c>
      <c r="U2" s="120" t="s">
        <v>126</v>
      </c>
      <c r="V2" s="147" t="s">
        <v>132</v>
      </c>
      <c r="W2" s="121" t="s">
        <v>130</v>
      </c>
      <c r="X2" s="121" t="s">
        <v>131</v>
      </c>
      <c r="Y2" s="121" t="s">
        <v>134</v>
      </c>
      <c r="Z2" s="120" t="s">
        <v>149</v>
      </c>
      <c r="AA2" s="120" t="s">
        <v>152</v>
      </c>
      <c r="AB2" s="121" t="s">
        <v>70</v>
      </c>
      <c r="AC2" s="122" t="s">
        <v>133</v>
      </c>
      <c r="AE2" s="85" t="s">
        <v>3</v>
      </c>
      <c r="AF2" s="67" t="s">
        <v>44</v>
      </c>
      <c r="AG2" s="86" t="s">
        <v>144</v>
      </c>
      <c r="AH2" s="86" t="s">
        <v>145</v>
      </c>
      <c r="AI2" s="87" t="s">
        <v>4</v>
      </c>
      <c r="AJ2" s="123" t="s">
        <v>3</v>
      </c>
      <c r="AK2" s="120" t="s">
        <v>44</v>
      </c>
      <c r="AL2" s="124" t="s">
        <v>144</v>
      </c>
      <c r="AM2" s="124" t="s">
        <v>145</v>
      </c>
      <c r="AN2" s="122" t="s">
        <v>4</v>
      </c>
    </row>
    <row r="3" spans="1:40" x14ac:dyDescent="0.3">
      <c r="A3" s="51" t="s">
        <v>52</v>
      </c>
      <c r="B3" s="46">
        <v>1000</v>
      </c>
      <c r="D3" s="42">
        <f>IF(D2&lt;$B$15+1,D2+1,"")</f>
        <v>1</v>
      </c>
      <c r="E3" s="27">
        <f>$B$12</f>
        <v>43878</v>
      </c>
      <c r="F3" s="27">
        <f t="shared" ref="F3:F22" si="0">IF(AND($B$15=0,D3&lt;&gt;""),$B$13,IF(E4="","",E4))</f>
        <v>43969</v>
      </c>
      <c r="G3" s="74">
        <f>IF(F3="","",E3)</f>
        <v>43878</v>
      </c>
      <c r="H3" s="74">
        <f>F3</f>
        <v>43969</v>
      </c>
      <c r="I3" s="41">
        <f>IFERROR(F3-E3,"")</f>
        <v>91</v>
      </c>
      <c r="K3" s="78" t="s">
        <v>82</v>
      </c>
      <c r="L3" s="79">
        <f>ROUND(SUM($AC:$AC)/$B$27-$L$4,8)</f>
        <v>1.00043433</v>
      </c>
      <c r="N3" s="106">
        <f>IF(P3&lt;&gt;"",N2+1,"")</f>
        <v>1</v>
      </c>
      <c r="O3" s="103">
        <f>B31</f>
        <v>43969</v>
      </c>
      <c r="P3" s="103">
        <f>$B$32</f>
        <v>44060</v>
      </c>
      <c r="Q3" s="107">
        <f>IF(P3="","",P3-O3)</f>
        <v>91</v>
      </c>
      <c r="R3" s="142">
        <f>IF(P3="","",WORKDAY($O3,-$B$8,Holiday!$A$2:$A$100000))</f>
        <v>43962</v>
      </c>
      <c r="S3" s="142">
        <f>IF(P3="","",WORKDAY($P3,-$B$8,Holiday!$A$2:$A$100000))</f>
        <v>44050</v>
      </c>
      <c r="T3" s="143">
        <f>IF(P3="","",S3-R3)</f>
        <v>88</v>
      </c>
      <c r="U3" s="103">
        <f t="shared" ref="U3:U22" si="1">IF(P3=$B$13,$B$13,$P3)</f>
        <v>44060</v>
      </c>
      <c r="V3" s="146">
        <f>IF(P3="","",IF(N3=1,$B$46,($B$34%+$B$10/10000)))</f>
        <v>6.1837999999999997E-3</v>
      </c>
      <c r="W3" s="133">
        <f>IF(Q3="","",IF($B$19="Yes",0,$B$27*$V3*$Q3/365))</f>
        <v>1541.7145205479451</v>
      </c>
      <c r="X3" s="133">
        <f t="shared" ref="X3:X22" si="2">IF(P3="","",IF($U3=$B$13,$B$27,0))</f>
        <v>0</v>
      </c>
      <c r="Y3" s="134">
        <f>IF(P3="","",W3+X3)</f>
        <v>1541.7145205479451</v>
      </c>
      <c r="Z3" s="107">
        <f>IF(P3="","",IF(N3=1,$B$30))</f>
        <v>56</v>
      </c>
      <c r="AA3" s="111">
        <f>IF(P3="","",$B$34/100)</f>
        <v>4.9265999999999997E-3</v>
      </c>
      <c r="AB3" s="112">
        <f t="shared" ref="AB3:AB22" si="3">IF(P3="","",((1+($AA3+$B$28/10000))^($Z3/365))^-1)</f>
        <v>0.99913190924456319</v>
      </c>
      <c r="AC3" s="113">
        <f>IF(P3&lt;&gt;"",AB3*Y3,"")</f>
        <v>1540.3761724251347</v>
      </c>
      <c r="AE3" s="88">
        <v>1</v>
      </c>
      <c r="AF3" s="26">
        <f>WORKDAY($B$31,-$B$8,Holiday!$A$2:$A$100000)</f>
        <v>43962</v>
      </c>
      <c r="AG3" s="89">
        <f>_xlfn.IFNA(VLOOKUP($AF3,'THOR i, Index'!$A:$D,4,0),"")</f>
        <v>0.74350000000000005</v>
      </c>
      <c r="AH3" s="90">
        <f>IFERROR(AF4-AF3,"")</f>
        <v>1</v>
      </c>
      <c r="AI3" s="91">
        <f>IFERROR(1+$AG3%*$AH3/365,"")</f>
        <v>1.0000203698630137</v>
      </c>
      <c r="AJ3" s="102">
        <v>1</v>
      </c>
      <c r="AK3" s="103">
        <f>WORKDAY($B$31,-$B$8,Holiday!$A$2:$A$100000)</f>
        <v>43962</v>
      </c>
      <c r="AL3" s="125">
        <f>IF(AJ3="","",IF($AK3&gt;=$B$33,$B$34,VLOOKUP($AK3,'THOR i, Index'!$A:$D,4,0)))</f>
        <v>0.74350000000000005</v>
      </c>
      <c r="AM3" s="126">
        <f>IFERROR(AK4-AK3,"")</f>
        <v>1</v>
      </c>
      <c r="AN3" s="127">
        <f>IFERROR(1+$AL3%*$AM3/365,"")</f>
        <v>1.0000203698630137</v>
      </c>
    </row>
    <row r="4" spans="1:40" x14ac:dyDescent="0.3">
      <c r="A4" s="51" t="s">
        <v>53</v>
      </c>
      <c r="B4" s="46" t="s">
        <v>54</v>
      </c>
      <c r="D4" s="42">
        <f t="shared" ref="D4:D22" si="4">IF(D3&lt;$B$15+1,D3+1,"")</f>
        <v>2</v>
      </c>
      <c r="E4" s="27">
        <f>IF(D4=$B$15+1,$B$13,_xlfn.IFNA(IF(D4="","",IF(VLOOKUP(DATE(YEAR(E3),MONTH(E3)+12/$B$14,DAY($E$3)),'Business Day'!$B:$B,1,0),DATE(YEAR(E3),MONTH(E3)+12/$B$14,DAY($E$3)))),WORKDAY(DATE(YEAR(E3),MONTH(E3)+12/$B$14,DAY($E$3)),1,Holiday!$A$2:$A$10000)))</f>
        <v>43969</v>
      </c>
      <c r="F4" s="27">
        <f t="shared" si="0"/>
        <v>44060</v>
      </c>
      <c r="G4" s="74">
        <f t="shared" ref="G4:G22" si="5">IF(F4="","",E4)</f>
        <v>43969</v>
      </c>
      <c r="H4" s="74">
        <f t="shared" ref="H4:H22" si="6">F4</f>
        <v>44060</v>
      </c>
      <c r="I4" s="46">
        <f t="shared" ref="I4:I22" si="7">IFERROR(F4-E4,"")</f>
        <v>91</v>
      </c>
      <c r="K4" s="139" t="s">
        <v>83</v>
      </c>
      <c r="L4" s="131">
        <f>IF($B$19="Yes",-ROUND(($B$46*(($B$29+$B$30)/365))-($B$40*($B$29/365)),8),ROUND($B$40*$B$29/365,8))</f>
        <v>6.2978999999999997E-4</v>
      </c>
      <c r="N4" s="102">
        <f t="shared" ref="N4:N22" si="8">IF(P4&lt;&gt;"",N3+1,"")</f>
        <v>2</v>
      </c>
      <c r="O4" s="103">
        <f t="shared" ref="O4:O22" si="9">IF(P4&lt;&gt;"",VLOOKUP(O3,$E$3:$I$22,2,1),"")</f>
        <v>44060</v>
      </c>
      <c r="P4" s="103">
        <f t="shared" ref="P4:P22" si="10">IF(VLOOKUP(P3,$E$2:$F$22,2,1)=$P$3,"",VLOOKUP(P3,$E$2:$F$22,2,1))</f>
        <v>44152</v>
      </c>
      <c r="Q4" s="107">
        <f>IF(P4="","",P4-O4)</f>
        <v>92</v>
      </c>
      <c r="R4" s="142">
        <f>IF(P4="","",WORKDAY($O4,-$B$8,Holiday!$A$2:$A$100000))</f>
        <v>44050</v>
      </c>
      <c r="S4" s="142">
        <f>IF(P4="","",WORKDAY($P4,-$B$8,Holiday!$A$2:$A$100000))</f>
        <v>44145</v>
      </c>
      <c r="T4" s="143">
        <f>IF(P4="","",S4-R4)</f>
        <v>95</v>
      </c>
      <c r="U4" s="103">
        <f t="shared" si="1"/>
        <v>44152</v>
      </c>
      <c r="V4" s="146">
        <f t="shared" ref="V4:V22" si="11">IF(P4="","",IF(N4=1,$B$46,($B$34%+$B$10/10000)))</f>
        <v>5.9265999999999998E-3</v>
      </c>
      <c r="W4" s="133">
        <f>IF(Q4="","",$B$27*$V4*$Q4/365)</f>
        <v>1493.8279452054794</v>
      </c>
      <c r="X4" s="109">
        <f t="shared" si="2"/>
        <v>0</v>
      </c>
      <c r="Y4" s="110">
        <f t="shared" ref="Y4:Y22" si="12">IF(P4="","",W4+X4)</f>
        <v>1493.8279452054794</v>
      </c>
      <c r="Z4" s="107">
        <f>IF(P4="","",IF(N4=1,$B$30,Z3+Q4))</f>
        <v>148</v>
      </c>
      <c r="AA4" s="111">
        <f t="shared" ref="AA4:AA22" si="13">IF(P4="","",$B$34/100)</f>
        <v>4.9265999999999997E-3</v>
      </c>
      <c r="AB4" s="112">
        <f t="shared" si="3"/>
        <v>0.99770739580605028</v>
      </c>
      <c r="AC4" s="113">
        <f t="shared" ref="AC4:AC22" si="14">IF(P4&lt;&gt;"",AB4*Y4,"")</f>
        <v>1490.4031889932621</v>
      </c>
      <c r="AE4" s="88">
        <f t="shared" ref="AE4:AE67" si="15">IF(AE3&gt;$B$35,"",AE3+1)</f>
        <v>2</v>
      </c>
      <c r="AF4" s="26">
        <f>IF(AE4="","",WORKDAY(AF3,1,Holiday!$A$2:$A$100000))</f>
        <v>43963</v>
      </c>
      <c r="AG4" s="89">
        <f>_xlfn.IFNA(VLOOKUP($AF4,'THOR i, Index'!$A:$D,4,0),"")</f>
        <v>0.74339</v>
      </c>
      <c r="AH4" s="90">
        <f t="shared" ref="AH4:AH67" si="16">IFERROR(AF5-AF4,"")</f>
        <v>1</v>
      </c>
      <c r="AI4" s="91">
        <f>IFERROR(1+$AG4%*$AH4/365,"")</f>
        <v>1.0000203668493151</v>
      </c>
      <c r="AJ4" s="102">
        <f t="shared" ref="AJ4:AJ67" si="17">IF(AJ3&gt;$B$41,"",AJ3+1)</f>
        <v>2</v>
      </c>
      <c r="AK4" s="103">
        <f>IF(AJ4="","",WORKDAY(AK3,1,Holiday!$A$2:$A$100000))</f>
        <v>43963</v>
      </c>
      <c r="AL4" s="125">
        <f>IF(AJ4="","",IF($AK4&gt;=$B$33,$B$34,VLOOKUP($AK4,'THOR i, Index'!$A:$D,4,0)))</f>
        <v>0.74339</v>
      </c>
      <c r="AM4" s="126">
        <f t="shared" ref="AM4:AM67" si="18">IFERROR(AK5-AK4,"")</f>
        <v>1</v>
      </c>
      <c r="AN4" s="127">
        <f t="shared" ref="AN4:AN67" si="19">IFERROR(1+$AL4%*$AM4/365,"")</f>
        <v>1.0000203668493151</v>
      </c>
    </row>
    <row r="5" spans="1:40" x14ac:dyDescent="0.3">
      <c r="A5" s="51" t="s">
        <v>35</v>
      </c>
      <c r="B5" s="52" t="s">
        <v>55</v>
      </c>
      <c r="D5" s="42">
        <f t="shared" si="4"/>
        <v>3</v>
      </c>
      <c r="E5" s="27">
        <f>IF(D5=$B$15+1,$B$13,_xlfn.IFNA(IF(D5="","",IF(VLOOKUP(DATE(YEAR(E4),MONTH(E4)+12/$B$14,DAY($E$3)),'Business Day'!$B:$B,1,0),DATE(YEAR(E4),MONTH(E4)+12/$B$14,DAY($E$3)))),WORKDAY(DATE(YEAR(E4),MONTH(E4)+12/$B$14,DAY($E$3)),1,Holiday!$A$2:$A$10000)))</f>
        <v>44060</v>
      </c>
      <c r="F5" s="27">
        <f t="shared" si="0"/>
        <v>44152</v>
      </c>
      <c r="G5" s="74">
        <f t="shared" si="5"/>
        <v>44060</v>
      </c>
      <c r="H5" s="74">
        <f t="shared" si="6"/>
        <v>44152</v>
      </c>
      <c r="I5" s="46">
        <f t="shared" si="7"/>
        <v>92</v>
      </c>
      <c r="K5" s="78" t="s">
        <v>84</v>
      </c>
      <c r="L5" s="80">
        <f>L2*B27</f>
        <v>1001064.1200000001</v>
      </c>
      <c r="N5" s="102">
        <f t="shared" si="8"/>
        <v>3</v>
      </c>
      <c r="O5" s="103">
        <f t="shared" si="9"/>
        <v>44152</v>
      </c>
      <c r="P5" s="103">
        <f t="shared" si="10"/>
        <v>44244</v>
      </c>
      <c r="Q5" s="107">
        <f>IF(P5="","",P5-O5)</f>
        <v>92</v>
      </c>
      <c r="R5" s="142">
        <f>IF(P5="","",WORKDAY($O5,-$B$8,Holiday!$A$2:$A$100000))</f>
        <v>44145</v>
      </c>
      <c r="S5" s="142">
        <f>IF(P5="","",WORKDAY($P5,-$B$8,Holiday!$A$2:$A$100000))</f>
        <v>44237</v>
      </c>
      <c r="T5" s="143">
        <f>IF(P5="","",S5-R5)</f>
        <v>92</v>
      </c>
      <c r="U5" s="103">
        <f t="shared" si="1"/>
        <v>44244</v>
      </c>
      <c r="V5" s="146">
        <f t="shared" si="11"/>
        <v>5.9265999999999998E-3</v>
      </c>
      <c r="W5" s="133">
        <f>IF(Q5="","",$B$27*$V5*$Q5/365)</f>
        <v>1493.8279452054794</v>
      </c>
      <c r="X5" s="109">
        <f t="shared" si="2"/>
        <v>0</v>
      </c>
      <c r="Y5" s="110">
        <f t="shared" si="12"/>
        <v>1493.8279452054794</v>
      </c>
      <c r="Z5" s="107">
        <f t="shared" ref="Z5:Z21" si="20">IF(P5="","",IF(N5=1,$B$30,Z4+Q5))</f>
        <v>240</v>
      </c>
      <c r="AA5" s="111">
        <f t="shared" si="13"/>
        <v>4.9265999999999997E-3</v>
      </c>
      <c r="AB5" s="112">
        <f t="shared" si="3"/>
        <v>0.99628491336916758</v>
      </c>
      <c r="AC5" s="113">
        <f t="shared" si="14"/>
        <v>1488.2782449774827</v>
      </c>
      <c r="AE5" s="88">
        <f t="shared" si="15"/>
        <v>3</v>
      </c>
      <c r="AF5" s="26">
        <f>IF(AE5="","",WORKDAY(AF4,1,Holiday!$A$2:$A$100000))</f>
        <v>43964</v>
      </c>
      <c r="AG5" s="89">
        <f>_xlfn.IFNA(VLOOKUP($AF5,'THOR i, Index'!$A:$D,4,0),"")</f>
        <v>0.74306000000000005</v>
      </c>
      <c r="AH5" s="90">
        <f t="shared" si="16"/>
        <v>1</v>
      </c>
      <c r="AI5" s="91">
        <f t="shared" ref="AI5:AI68" si="21">IFERROR(1+$AG5%*$AH5/365,"")</f>
        <v>1.0000203578082192</v>
      </c>
      <c r="AJ5" s="102">
        <f t="shared" si="17"/>
        <v>3</v>
      </c>
      <c r="AK5" s="103">
        <f>IF(AJ5="","",WORKDAY(AK4,1,Holiday!$A$2:$A$100000))</f>
        <v>43964</v>
      </c>
      <c r="AL5" s="125">
        <f>IF(AJ5="","",IF($AK5&gt;=$B$33,$B$34,VLOOKUP($AK5,'THOR i, Index'!$A:$D,4,0)))</f>
        <v>0.74306000000000005</v>
      </c>
      <c r="AM5" s="126">
        <f t="shared" si="18"/>
        <v>1</v>
      </c>
      <c r="AN5" s="127">
        <f t="shared" si="19"/>
        <v>1.0000203578082192</v>
      </c>
    </row>
    <row r="6" spans="1:40" x14ac:dyDescent="0.3">
      <c r="A6" s="51" t="s">
        <v>56</v>
      </c>
      <c r="B6" s="53" t="s">
        <v>57</v>
      </c>
      <c r="D6" s="42">
        <f t="shared" si="4"/>
        <v>4</v>
      </c>
      <c r="E6" s="27">
        <f>IF(D6=$B$15+1,$B$13,_xlfn.IFNA(IF(D6="","",IF(VLOOKUP(DATE(YEAR(E5),MONTH(E5)+12/$B$14,DAY($E$3)),'Business Day'!$B:$B,1,0),DATE(YEAR(E5),MONTH(E5)+12/$B$14,DAY($E$3)))),WORKDAY(DATE(YEAR(E5),MONTH(E5)+12/$B$14,DAY($E$3)),1,Holiday!$A$2:$A$10000)))</f>
        <v>44152</v>
      </c>
      <c r="F6" s="27">
        <f t="shared" si="0"/>
        <v>44244</v>
      </c>
      <c r="G6" s="74">
        <f t="shared" si="5"/>
        <v>44152</v>
      </c>
      <c r="H6" s="74">
        <f t="shared" si="6"/>
        <v>44244</v>
      </c>
      <c r="I6" s="46">
        <f t="shared" si="7"/>
        <v>92</v>
      </c>
      <c r="K6" s="78" t="s">
        <v>85</v>
      </c>
      <c r="L6" s="80">
        <f>L3*B27</f>
        <v>1000434.3300000001</v>
      </c>
      <c r="N6" s="102">
        <f t="shared" si="8"/>
        <v>4</v>
      </c>
      <c r="O6" s="103">
        <f t="shared" si="9"/>
        <v>44244</v>
      </c>
      <c r="P6" s="103">
        <f t="shared" si="10"/>
        <v>44333</v>
      </c>
      <c r="Q6" s="107">
        <f t="shared" ref="Q6:Q22" si="22">IF(P6="","",P6-O6)</f>
        <v>89</v>
      </c>
      <c r="R6" s="142">
        <f>IF(P6="","",WORKDAY($O6,-$B$8,Holiday!$A$2:$A$100000))</f>
        <v>44237</v>
      </c>
      <c r="S6" s="142">
        <f>IF(P6="","",WORKDAY($P6,-$B$8,Holiday!$A$2:$A$100000))</f>
        <v>44326</v>
      </c>
      <c r="T6" s="143">
        <f t="shared" ref="T6:T22" si="23">IF(P6="","",S6-R6)</f>
        <v>89</v>
      </c>
      <c r="U6" s="103">
        <f t="shared" si="1"/>
        <v>44333</v>
      </c>
      <c r="V6" s="146">
        <f t="shared" si="11"/>
        <v>5.9265999999999998E-3</v>
      </c>
      <c r="W6" s="133">
        <f>IF(Q6="","",$B$27*$V6*$Q6/365)</f>
        <v>1445.1161643835615</v>
      </c>
      <c r="X6" s="109">
        <f t="shared" si="2"/>
        <v>0</v>
      </c>
      <c r="Y6" s="110">
        <f t="shared" si="12"/>
        <v>1445.1161643835615</v>
      </c>
      <c r="Z6" s="107">
        <f t="shared" si="20"/>
        <v>329</v>
      </c>
      <c r="AA6" s="111">
        <f t="shared" si="13"/>
        <v>4.9265999999999997E-3</v>
      </c>
      <c r="AB6" s="112">
        <f t="shared" si="3"/>
        <v>0.99491074624242426</v>
      </c>
      <c r="AC6" s="113">
        <f t="shared" si="14"/>
        <v>1437.761601513839</v>
      </c>
      <c r="AE6" s="88">
        <f t="shared" si="15"/>
        <v>4</v>
      </c>
      <c r="AF6" s="26">
        <f>IF(AE6="","",WORKDAY(AF5,1,Holiday!$A$2:$A$100000))</f>
        <v>43965</v>
      </c>
      <c r="AG6" s="89">
        <f>_xlfn.IFNA(VLOOKUP($AF6,'THOR i, Index'!$A:$D,4,0),"")</f>
        <v>0.74373999999999996</v>
      </c>
      <c r="AH6" s="90">
        <f t="shared" si="16"/>
        <v>1</v>
      </c>
      <c r="AI6" s="91">
        <f t="shared" si="21"/>
        <v>1.0000203764383562</v>
      </c>
      <c r="AJ6" s="102">
        <f t="shared" si="17"/>
        <v>4</v>
      </c>
      <c r="AK6" s="103">
        <f>IF(AJ6="","",WORKDAY(AK5,1,Holiday!$A$2:$A$100000))</f>
        <v>43965</v>
      </c>
      <c r="AL6" s="125">
        <f>IF(AJ6="","",IF($AK6&gt;=$B$33,$B$34,VLOOKUP($AK6,'THOR i, Index'!$A:$D,4,0)))</f>
        <v>0.74373999999999996</v>
      </c>
      <c r="AM6" s="126">
        <f t="shared" si="18"/>
        <v>1</v>
      </c>
      <c r="AN6" s="127">
        <f t="shared" si="19"/>
        <v>1.0000203764383562</v>
      </c>
    </row>
    <row r="7" spans="1:40" ht="19.5" thickBot="1" x14ac:dyDescent="0.35">
      <c r="A7" s="51" t="s">
        <v>72</v>
      </c>
      <c r="B7" s="53" t="s">
        <v>36</v>
      </c>
      <c r="D7" s="42">
        <f t="shared" si="4"/>
        <v>5</v>
      </c>
      <c r="E7" s="27">
        <f>IF(D7=$B$15+1,$B$13,_xlfn.IFNA(IF(D7="","",IF(VLOOKUP(DATE(YEAR(E6),MONTH(E6)+12/$B$14,DAY($E$3)),'Business Day'!$B:$B,1,0),DATE(YEAR(E6),MONTH(E6)+12/$B$14,DAY($E$3)))),WORKDAY(DATE(YEAR(E6),MONTH(E6)+12/$B$14,DAY($E$3)),1,Holiday!$A$2:$A$10000)))</f>
        <v>44244</v>
      </c>
      <c r="F7" s="27">
        <f t="shared" si="0"/>
        <v>44333</v>
      </c>
      <c r="G7" s="74">
        <f t="shared" si="5"/>
        <v>44244</v>
      </c>
      <c r="H7" s="74">
        <f t="shared" si="6"/>
        <v>44333</v>
      </c>
      <c r="I7" s="46">
        <f t="shared" si="7"/>
        <v>89</v>
      </c>
      <c r="K7" s="140" t="s">
        <v>86</v>
      </c>
      <c r="L7" s="132">
        <f>ROUND(L4*B27,2)</f>
        <v>629.79</v>
      </c>
      <c r="N7" s="102">
        <f t="shared" si="8"/>
        <v>5</v>
      </c>
      <c r="O7" s="103">
        <f t="shared" si="9"/>
        <v>44333</v>
      </c>
      <c r="P7" s="103">
        <f t="shared" si="10"/>
        <v>44425</v>
      </c>
      <c r="Q7" s="107">
        <f t="shared" si="22"/>
        <v>92</v>
      </c>
      <c r="R7" s="142">
        <f>IF(P7="","",WORKDAY($O7,-$B$8,Holiday!$A$2:$A$100000))</f>
        <v>44326</v>
      </c>
      <c r="S7" s="142">
        <f>IF(P7="","",WORKDAY($P7,-$B$8,Holiday!$A$2:$A$100000))</f>
        <v>44417</v>
      </c>
      <c r="T7" s="143">
        <f t="shared" si="23"/>
        <v>91</v>
      </c>
      <c r="U7" s="103">
        <f t="shared" si="1"/>
        <v>44425</v>
      </c>
      <c r="V7" s="146">
        <f t="shared" si="11"/>
        <v>5.9265999999999998E-3</v>
      </c>
      <c r="W7" s="109">
        <f t="shared" ref="W7:W22" si="24">IF(Q7="","",$B$27*$V7*$Q7/365)</f>
        <v>1493.8279452054794</v>
      </c>
      <c r="X7" s="109">
        <f t="shared" si="2"/>
        <v>0</v>
      </c>
      <c r="Y7" s="110">
        <f t="shared" si="12"/>
        <v>1493.8279452054794</v>
      </c>
      <c r="Z7" s="107">
        <f t="shared" si="20"/>
        <v>421</v>
      </c>
      <c r="AA7" s="111">
        <f t="shared" si="13"/>
        <v>4.9265999999999997E-3</v>
      </c>
      <c r="AB7" s="112">
        <f t="shared" si="3"/>
        <v>0.99349225113178874</v>
      </c>
      <c r="AC7" s="113">
        <f t="shared" si="14"/>
        <v>1484.1064880857662</v>
      </c>
      <c r="AE7" s="88">
        <f t="shared" si="15"/>
        <v>5</v>
      </c>
      <c r="AF7" s="26">
        <f>IF(AE7="","",WORKDAY(AF6,1,Holiday!$A$2:$A$100000))</f>
        <v>43966</v>
      </c>
      <c r="AG7" s="89">
        <f>_xlfn.IFNA(VLOOKUP($AF7,'THOR i, Index'!$A:$D,4,0),"")</f>
        <v>0.74324999999999997</v>
      </c>
      <c r="AH7" s="90">
        <f t="shared" si="16"/>
        <v>3</v>
      </c>
      <c r="AI7" s="91">
        <f t="shared" si="21"/>
        <v>1.0000610890410959</v>
      </c>
      <c r="AJ7" s="102">
        <f t="shared" si="17"/>
        <v>5</v>
      </c>
      <c r="AK7" s="103">
        <f>IF(AJ7="","",WORKDAY(AK6,1,Holiday!$A$2:$A$100000))</f>
        <v>43966</v>
      </c>
      <c r="AL7" s="125">
        <f>IF(AJ7="","",IF($AK7&gt;=$B$33,$B$34,VLOOKUP($AK7,'THOR i, Index'!$A:$D,4,0)))</f>
        <v>0.74324999999999997</v>
      </c>
      <c r="AM7" s="126">
        <f t="shared" si="18"/>
        <v>3</v>
      </c>
      <c r="AN7" s="127">
        <f t="shared" si="19"/>
        <v>1.0000610890410959</v>
      </c>
    </row>
    <row r="8" spans="1:40" x14ac:dyDescent="0.3">
      <c r="A8" s="51" t="s">
        <v>47</v>
      </c>
      <c r="B8" s="46">
        <v>5</v>
      </c>
      <c r="D8" s="42">
        <f t="shared" si="4"/>
        <v>6</v>
      </c>
      <c r="E8" s="27">
        <f>IF(D8=$B$15+1,$B$13,_xlfn.IFNA(IF(D8="","",IF(VLOOKUP(DATE(YEAR(E7),MONTH(E7)+12/$B$14,DAY($E$3)),'Business Day'!$B:$B,1,0),DATE(YEAR(E7),MONTH(E7)+12/$B$14,DAY($E$3)))),WORKDAY(DATE(YEAR(E7),MONTH(E7)+12/$B$14,DAY($E$3)),1,Holiday!$A$2:$A$10000)))</f>
        <v>44333</v>
      </c>
      <c r="F8" s="27">
        <f t="shared" si="0"/>
        <v>44425</v>
      </c>
      <c r="G8" s="74">
        <f t="shared" si="5"/>
        <v>44333</v>
      </c>
      <c r="H8" s="74">
        <f>F8</f>
        <v>44425</v>
      </c>
      <c r="I8" s="46">
        <f t="shared" si="7"/>
        <v>92</v>
      </c>
      <c r="L8" s="29"/>
      <c r="N8" s="102">
        <f t="shared" si="8"/>
        <v>6</v>
      </c>
      <c r="O8" s="103">
        <f t="shared" si="9"/>
        <v>44425</v>
      </c>
      <c r="P8" s="103">
        <f t="shared" si="10"/>
        <v>44517</v>
      </c>
      <c r="Q8" s="107">
        <f t="shared" si="22"/>
        <v>92</v>
      </c>
      <c r="R8" s="142">
        <f>IF(P8="","",WORKDAY($O8,-$B$8,Holiday!$A$2:$A$100000))</f>
        <v>44417</v>
      </c>
      <c r="S8" s="142">
        <f>IF(P8="","",WORKDAY($P8,-$B$8,Holiday!$A$2:$A$100000))</f>
        <v>44510</v>
      </c>
      <c r="T8" s="143">
        <f t="shared" si="23"/>
        <v>93</v>
      </c>
      <c r="U8" s="103">
        <f t="shared" si="1"/>
        <v>44517</v>
      </c>
      <c r="V8" s="146">
        <f t="shared" si="11"/>
        <v>5.9265999999999998E-3</v>
      </c>
      <c r="W8" s="109">
        <f t="shared" si="24"/>
        <v>1493.8279452054794</v>
      </c>
      <c r="X8" s="109">
        <f t="shared" si="2"/>
        <v>0</v>
      </c>
      <c r="Y8" s="110">
        <f t="shared" si="12"/>
        <v>1493.8279452054794</v>
      </c>
      <c r="Z8" s="107">
        <f t="shared" si="20"/>
        <v>513</v>
      </c>
      <c r="AA8" s="111">
        <f t="shared" si="13"/>
        <v>4.9265999999999997E-3</v>
      </c>
      <c r="AB8" s="112">
        <f t="shared" si="3"/>
        <v>0.99207577844214567</v>
      </c>
      <c r="AC8" s="113">
        <f t="shared" si="14"/>
        <v>1481.990521598357</v>
      </c>
      <c r="AE8" s="88">
        <f t="shared" si="15"/>
        <v>6</v>
      </c>
      <c r="AF8" s="26">
        <f>IF(AE8="","",WORKDAY(AF7,1,Holiday!$A$2:$A$100000))</f>
        <v>43969</v>
      </c>
      <c r="AG8" s="89">
        <f>_xlfn.IFNA(VLOOKUP($AF8,'THOR i, Index'!$A:$D,4,0),"")</f>
        <v>0.74307999999999996</v>
      </c>
      <c r="AH8" s="90">
        <f t="shared" si="16"/>
        <v>1</v>
      </c>
      <c r="AI8" s="91">
        <f t="shared" si="21"/>
        <v>1.0000203583561644</v>
      </c>
      <c r="AJ8" s="102">
        <f t="shared" si="17"/>
        <v>6</v>
      </c>
      <c r="AK8" s="103">
        <f>IF(AJ8="","",WORKDAY(AK7,1,Holiday!$A$2:$A$100000))</f>
        <v>43969</v>
      </c>
      <c r="AL8" s="125">
        <f>IF(AJ8="","",IF($AK8&gt;=$B$33,$B$34,VLOOKUP($AK8,'THOR i, Index'!$A:$D,4,0)))</f>
        <v>0.74307999999999996</v>
      </c>
      <c r="AM8" s="126">
        <f t="shared" si="18"/>
        <v>1</v>
      </c>
      <c r="AN8" s="127">
        <f t="shared" si="19"/>
        <v>1.0000203583561644</v>
      </c>
    </row>
    <row r="9" spans="1:40" x14ac:dyDescent="0.3">
      <c r="A9" s="51" t="s">
        <v>58</v>
      </c>
      <c r="B9" s="53" t="s">
        <v>59</v>
      </c>
      <c r="D9" s="42">
        <f t="shared" si="4"/>
        <v>7</v>
      </c>
      <c r="E9" s="27">
        <f>IF(D9=$B$15+1,$B$13,_xlfn.IFNA(IF(D9="","",IF(VLOOKUP(DATE(YEAR(E8),MONTH(E8)+12/$B$14,DAY($E$3)),'Business Day'!$B:$B,1,0),DATE(YEAR(E8),MONTH(E8)+12/$B$14,DAY($E$3)))),WORKDAY(DATE(YEAR(E8),MONTH(E8)+12/$B$14,DAY($E$3)),1,Holiday!$A$2:$A$10000)))</f>
        <v>44425</v>
      </c>
      <c r="F9" s="27">
        <f t="shared" si="0"/>
        <v>44517</v>
      </c>
      <c r="G9" s="74">
        <f t="shared" si="5"/>
        <v>44425</v>
      </c>
      <c r="H9" s="74">
        <f t="shared" si="6"/>
        <v>44517</v>
      </c>
      <c r="I9" s="46">
        <f t="shared" si="7"/>
        <v>92</v>
      </c>
      <c r="L9" s="29"/>
      <c r="N9" s="102">
        <f t="shared" si="8"/>
        <v>7</v>
      </c>
      <c r="O9" s="103">
        <f t="shared" si="9"/>
        <v>44517</v>
      </c>
      <c r="P9" s="103">
        <f t="shared" si="10"/>
        <v>44609</v>
      </c>
      <c r="Q9" s="107">
        <f t="shared" si="22"/>
        <v>92</v>
      </c>
      <c r="R9" s="142">
        <f>IF(P9="","",WORKDAY($O9,-$B$8,Holiday!$A$2:$A$100000))</f>
        <v>44510</v>
      </c>
      <c r="S9" s="142">
        <f>IF(P9="","",WORKDAY($P9,-$B$8,Holiday!$A$2:$A$100000))</f>
        <v>44602</v>
      </c>
      <c r="T9" s="143">
        <f t="shared" si="23"/>
        <v>92</v>
      </c>
      <c r="U9" s="103">
        <f t="shared" si="1"/>
        <v>44609</v>
      </c>
      <c r="V9" s="146">
        <f t="shared" si="11"/>
        <v>5.9265999999999998E-3</v>
      </c>
      <c r="W9" s="109">
        <f t="shared" si="24"/>
        <v>1493.8279452054794</v>
      </c>
      <c r="X9" s="109">
        <f t="shared" si="2"/>
        <v>1000000</v>
      </c>
      <c r="Y9" s="110">
        <f t="shared" si="12"/>
        <v>1001493.8279452055</v>
      </c>
      <c r="Z9" s="107">
        <f t="shared" si="20"/>
        <v>605</v>
      </c>
      <c r="AA9" s="111">
        <f t="shared" si="13"/>
        <v>4.9265999999999997E-3</v>
      </c>
      <c r="AB9" s="112">
        <f t="shared" si="3"/>
        <v>0.99066132529002637</v>
      </c>
      <c r="AC9" s="113">
        <f t="shared" si="14"/>
        <v>992141.20286197891</v>
      </c>
      <c r="AE9" s="88">
        <f t="shared" si="15"/>
        <v>7</v>
      </c>
      <c r="AF9" s="26">
        <f>IF(AE9="","",WORKDAY(AF8,1,Holiday!$A$2:$A$100000))</f>
        <v>43970</v>
      </c>
      <c r="AG9" s="89">
        <f>_xlfn.IFNA(VLOOKUP($AF9,'THOR i, Index'!$A:$D,4,0),"")</f>
        <v>0.74299000000000004</v>
      </c>
      <c r="AH9" s="90">
        <f t="shared" si="16"/>
        <v>1</v>
      </c>
      <c r="AI9" s="91">
        <f t="shared" si="21"/>
        <v>1.0000203558904111</v>
      </c>
      <c r="AJ9" s="102">
        <f t="shared" si="17"/>
        <v>7</v>
      </c>
      <c r="AK9" s="103">
        <f>IF(AJ9="","",WORKDAY(AK8,1,Holiday!$A$2:$A$100000))</f>
        <v>43970</v>
      </c>
      <c r="AL9" s="125">
        <f>IF(AJ9="","",IF($AK9&gt;=$B$33,$B$34,VLOOKUP($AK9,'THOR i, Index'!$A:$D,4,0)))</f>
        <v>0.74299000000000004</v>
      </c>
      <c r="AM9" s="126">
        <f t="shared" si="18"/>
        <v>1</v>
      </c>
      <c r="AN9" s="127">
        <f t="shared" si="19"/>
        <v>1.0000203558904111</v>
      </c>
    </row>
    <row r="10" spans="1:40" x14ac:dyDescent="0.3">
      <c r="A10" s="51" t="s">
        <v>63</v>
      </c>
      <c r="B10" s="54">
        <v>10</v>
      </c>
      <c r="D10" s="42">
        <f t="shared" si="4"/>
        <v>8</v>
      </c>
      <c r="E10" s="27">
        <f>IF(D10=$B$15+1,$B$13,_xlfn.IFNA(IF(D10="","",IF(VLOOKUP(DATE(YEAR(E9),MONTH(E9)+12/$B$14,DAY($E$3)),'Business Day'!$B:$B,1,0),DATE(YEAR(E9),MONTH(E9)+12/$B$14,DAY($E$3)))),WORKDAY(DATE(YEAR(E9),MONTH(E9)+12/$B$14,DAY($E$3)),1,Holiday!$A$2:$A$10000)))</f>
        <v>44517</v>
      </c>
      <c r="F10" s="27">
        <f t="shared" si="0"/>
        <v>44609</v>
      </c>
      <c r="G10" s="74">
        <f t="shared" si="5"/>
        <v>44517</v>
      </c>
      <c r="H10" s="74">
        <f t="shared" si="6"/>
        <v>44609</v>
      </c>
      <c r="I10" s="46">
        <f t="shared" si="7"/>
        <v>92</v>
      </c>
      <c r="L10" s="29"/>
      <c r="N10" s="102" t="str">
        <f t="shared" si="8"/>
        <v/>
      </c>
      <c r="O10" s="103" t="str">
        <f t="shared" si="9"/>
        <v/>
      </c>
      <c r="P10" s="103" t="str">
        <f t="shared" si="10"/>
        <v/>
      </c>
      <c r="Q10" s="107" t="str">
        <f t="shared" si="22"/>
        <v/>
      </c>
      <c r="R10" s="142" t="str">
        <f>IF(P10="","",WORKDAY($O10,-$B$8,Holiday!$A$2:$A$100000))</f>
        <v/>
      </c>
      <c r="S10" s="142" t="str">
        <f>IF(P10="","",WORKDAY($P10,-$B$8,Holiday!$A$2:$A$100000))</f>
        <v/>
      </c>
      <c r="T10" s="143" t="str">
        <f t="shared" si="23"/>
        <v/>
      </c>
      <c r="U10" s="103" t="str">
        <f t="shared" si="1"/>
        <v/>
      </c>
      <c r="V10" s="146" t="str">
        <f t="shared" si="11"/>
        <v/>
      </c>
      <c r="W10" s="109" t="str">
        <f t="shared" si="24"/>
        <v/>
      </c>
      <c r="X10" s="109" t="str">
        <f t="shared" si="2"/>
        <v/>
      </c>
      <c r="Y10" s="110" t="str">
        <f t="shared" si="12"/>
        <v/>
      </c>
      <c r="Z10" s="107" t="str">
        <f t="shared" si="20"/>
        <v/>
      </c>
      <c r="AA10" s="111" t="str">
        <f t="shared" si="13"/>
        <v/>
      </c>
      <c r="AB10" s="112" t="str">
        <f t="shared" si="3"/>
        <v/>
      </c>
      <c r="AC10" s="113" t="str">
        <f t="shared" si="14"/>
        <v/>
      </c>
      <c r="AE10" s="88">
        <f t="shared" si="15"/>
        <v>8</v>
      </c>
      <c r="AF10" s="26">
        <f>IF(AE10="","",WORKDAY(AF9,1,Holiday!$A$2:$A$100000))</f>
        <v>43971</v>
      </c>
      <c r="AG10" s="89">
        <f>_xlfn.IFNA(VLOOKUP($AF10,'THOR i, Index'!$A:$D,4,0),"")</f>
        <v>0.49397000000000002</v>
      </c>
      <c r="AH10" s="90">
        <f t="shared" si="16"/>
        <v>1</v>
      </c>
      <c r="AI10" s="91">
        <f t="shared" si="21"/>
        <v>1.0000135334246576</v>
      </c>
      <c r="AJ10" s="102">
        <f t="shared" si="17"/>
        <v>8</v>
      </c>
      <c r="AK10" s="103">
        <f>IF(AJ10="","",WORKDAY(AK9,1,Holiday!$A$2:$A$100000))</f>
        <v>43971</v>
      </c>
      <c r="AL10" s="125">
        <f>IF(AJ10="","",IF($AK10&gt;=$B$33,$B$34,VLOOKUP($AK10,'THOR i, Index'!$A:$D,4,0)))</f>
        <v>0.49397000000000002</v>
      </c>
      <c r="AM10" s="126">
        <f t="shared" si="18"/>
        <v>1</v>
      </c>
      <c r="AN10" s="127">
        <f t="shared" si="19"/>
        <v>1.0000135334246576</v>
      </c>
    </row>
    <row r="11" spans="1:40" x14ac:dyDescent="0.3">
      <c r="A11" s="51" t="s">
        <v>10</v>
      </c>
      <c r="B11" s="55" t="s">
        <v>169</v>
      </c>
      <c r="D11" s="42">
        <f t="shared" si="4"/>
        <v>9</v>
      </c>
      <c r="E11" s="27">
        <f>IF(D11=$B$15+1,$B$13,_xlfn.IFNA(IF(D11="","",IF(VLOOKUP(DATE(YEAR(E10),MONTH(E10)+12/$B$14,DAY($E$3)),'Business Day'!$B:$B,1,0),DATE(YEAR(E10),MONTH(E10)+12/$B$14,DAY($E$3)))),WORKDAY(DATE(YEAR(E10),MONTH(E10)+12/$B$14,DAY($E$3)),1,Holiday!$A$2:$A$10000)))</f>
        <v>44609</v>
      </c>
      <c r="F11" s="27" t="str">
        <f t="shared" si="0"/>
        <v/>
      </c>
      <c r="G11" s="74" t="str">
        <f t="shared" si="5"/>
        <v/>
      </c>
      <c r="H11" s="74" t="str">
        <f t="shared" si="6"/>
        <v/>
      </c>
      <c r="I11" s="46" t="str">
        <f t="shared" si="7"/>
        <v/>
      </c>
      <c r="L11" s="29"/>
      <c r="N11" s="102" t="str">
        <f t="shared" si="8"/>
        <v/>
      </c>
      <c r="O11" s="103" t="str">
        <f t="shared" si="9"/>
        <v/>
      </c>
      <c r="P11" s="103" t="str">
        <f t="shared" si="10"/>
        <v/>
      </c>
      <c r="Q11" s="107" t="str">
        <f t="shared" si="22"/>
        <v/>
      </c>
      <c r="R11" s="142" t="str">
        <f>IF(P11="","",WORKDAY($O11,-$B$8,Holiday!$A$2:$A$100000))</f>
        <v/>
      </c>
      <c r="S11" s="142" t="str">
        <f>IF(P11="","",WORKDAY($P11,-$B$8,Holiday!$A$2:$A$100000))</f>
        <v/>
      </c>
      <c r="T11" s="143" t="str">
        <f t="shared" si="23"/>
        <v/>
      </c>
      <c r="U11" s="103" t="str">
        <f t="shared" si="1"/>
        <v/>
      </c>
      <c r="V11" s="146" t="str">
        <f t="shared" si="11"/>
        <v/>
      </c>
      <c r="W11" s="109" t="str">
        <f t="shared" si="24"/>
        <v/>
      </c>
      <c r="X11" s="109" t="str">
        <f t="shared" si="2"/>
        <v/>
      </c>
      <c r="Y11" s="110" t="str">
        <f t="shared" si="12"/>
        <v/>
      </c>
      <c r="Z11" s="107" t="str">
        <f t="shared" si="20"/>
        <v/>
      </c>
      <c r="AA11" s="111" t="str">
        <f t="shared" si="13"/>
        <v/>
      </c>
      <c r="AB11" s="112" t="str">
        <f t="shared" si="3"/>
        <v/>
      </c>
      <c r="AC11" s="113" t="str">
        <f t="shared" si="14"/>
        <v/>
      </c>
      <c r="AE11" s="88">
        <f t="shared" si="15"/>
        <v>9</v>
      </c>
      <c r="AF11" s="26">
        <f>IF(AE11="","",WORKDAY(AF10,1,Holiday!$A$2:$A$100000))</f>
        <v>43972</v>
      </c>
      <c r="AG11" s="89">
        <f>_xlfn.IFNA(VLOOKUP($AF11,'THOR i, Index'!$A:$D,4,0),"")</f>
        <v>0.49051</v>
      </c>
      <c r="AH11" s="90">
        <f t="shared" si="16"/>
        <v>1</v>
      </c>
      <c r="AI11" s="91">
        <f t="shared" si="21"/>
        <v>1.0000134386301369</v>
      </c>
      <c r="AJ11" s="102">
        <f t="shared" si="17"/>
        <v>9</v>
      </c>
      <c r="AK11" s="103">
        <f>IF(AJ11="","",WORKDAY(AK10,1,Holiday!$A$2:$A$100000))</f>
        <v>43972</v>
      </c>
      <c r="AL11" s="125">
        <f>IF(AJ11="","",IF($AK11&gt;=$B$33,$B$34,VLOOKUP($AK11,'THOR i, Index'!$A:$D,4,0)))</f>
        <v>0.49051</v>
      </c>
      <c r="AM11" s="126">
        <f t="shared" si="18"/>
        <v>1</v>
      </c>
      <c r="AN11" s="127">
        <f t="shared" si="19"/>
        <v>1.0000134386301369</v>
      </c>
    </row>
    <row r="12" spans="1:40" ht="18.75" customHeight="1" x14ac:dyDescent="0.3">
      <c r="A12" s="51" t="s">
        <v>6</v>
      </c>
      <c r="B12" s="56">
        <v>43878</v>
      </c>
      <c r="D12" s="42" t="str">
        <f t="shared" si="4"/>
        <v/>
      </c>
      <c r="E12" s="27" t="str">
        <f>IF(D12=$B$15+1,$B$13,_xlfn.IFNA(IF(D12="","",IF(VLOOKUP(DATE(YEAR(E11),MONTH(E11)+12/$B$14,DAY($E$3)),'Business Day'!$B:$B,1,0),DATE(YEAR(E11),MONTH(E11)+12/$B$14,DAY($E$3)))),WORKDAY(DATE(YEAR(E11),MONTH(E11)+12/$B$14,DAY($E$3)),1,Holiday!$A$2:$A$10000)))</f>
        <v/>
      </c>
      <c r="F12" s="27" t="str">
        <f t="shared" si="0"/>
        <v/>
      </c>
      <c r="G12" s="74" t="str">
        <f t="shared" si="5"/>
        <v/>
      </c>
      <c r="H12" s="74" t="str">
        <f t="shared" si="6"/>
        <v/>
      </c>
      <c r="I12" s="46" t="str">
        <f t="shared" si="7"/>
        <v/>
      </c>
      <c r="L12" s="29"/>
      <c r="N12" s="102" t="str">
        <f t="shared" si="8"/>
        <v/>
      </c>
      <c r="O12" s="103" t="str">
        <f t="shared" si="9"/>
        <v/>
      </c>
      <c r="P12" s="103" t="str">
        <f t="shared" si="10"/>
        <v/>
      </c>
      <c r="Q12" s="107" t="str">
        <f t="shared" si="22"/>
        <v/>
      </c>
      <c r="R12" s="142" t="str">
        <f>IF(P12="","",WORKDAY($O12,-$B$8,Holiday!$A$2:$A$100000))</f>
        <v/>
      </c>
      <c r="S12" s="142" t="str">
        <f>IF(P12="","",WORKDAY($P12,-$B$8,Holiday!$A$2:$A$100000))</f>
        <v/>
      </c>
      <c r="T12" s="143" t="str">
        <f t="shared" si="23"/>
        <v/>
      </c>
      <c r="U12" s="103" t="str">
        <f t="shared" si="1"/>
        <v/>
      </c>
      <c r="V12" s="146" t="str">
        <f t="shared" si="11"/>
        <v/>
      </c>
      <c r="W12" s="109" t="str">
        <f t="shared" si="24"/>
        <v/>
      </c>
      <c r="X12" s="109" t="str">
        <f t="shared" si="2"/>
        <v/>
      </c>
      <c r="Y12" s="110" t="str">
        <f t="shared" si="12"/>
        <v/>
      </c>
      <c r="Z12" s="107" t="str">
        <f t="shared" si="20"/>
        <v/>
      </c>
      <c r="AA12" s="111" t="str">
        <f t="shared" si="13"/>
        <v/>
      </c>
      <c r="AB12" s="112" t="str">
        <f t="shared" si="3"/>
        <v/>
      </c>
      <c r="AC12" s="113" t="str">
        <f t="shared" si="14"/>
        <v/>
      </c>
      <c r="AE12" s="88">
        <f t="shared" si="15"/>
        <v>10</v>
      </c>
      <c r="AF12" s="26">
        <f>IF(AE12="","",WORKDAY(AF11,1,Holiday!$A$2:$A$100000))</f>
        <v>43973</v>
      </c>
      <c r="AG12" s="89">
        <f>_xlfn.IFNA(VLOOKUP($AF12,'THOR i, Index'!$A:$D,4,0),"")</f>
        <v>0.49147000000000002</v>
      </c>
      <c r="AH12" s="90">
        <f t="shared" si="16"/>
        <v>3</v>
      </c>
      <c r="AI12" s="91">
        <f t="shared" si="21"/>
        <v>1.0000403947945204</v>
      </c>
      <c r="AJ12" s="102">
        <f t="shared" si="17"/>
        <v>10</v>
      </c>
      <c r="AK12" s="103">
        <f>IF(AJ12="","",WORKDAY(AK11,1,Holiday!$A$2:$A$100000))</f>
        <v>43973</v>
      </c>
      <c r="AL12" s="125">
        <f>IF(AJ12="","",IF($AK12&gt;=$B$33,$B$34,VLOOKUP($AK12,'THOR i, Index'!$A:$D,4,0)))</f>
        <v>0.49147000000000002</v>
      </c>
      <c r="AM12" s="126">
        <f t="shared" si="18"/>
        <v>3</v>
      </c>
      <c r="AN12" s="127">
        <f t="shared" si="19"/>
        <v>1.0000403947945204</v>
      </c>
    </row>
    <row r="13" spans="1:40" x14ac:dyDescent="0.3">
      <c r="A13" s="51" t="s">
        <v>8</v>
      </c>
      <c r="B13" s="56">
        <v>44609</v>
      </c>
      <c r="D13" s="42" t="str">
        <f t="shared" si="4"/>
        <v/>
      </c>
      <c r="E13" s="27" t="str">
        <f>IF(D13=$B$15+1,$B$13,_xlfn.IFNA(IF(D13="","",IF(VLOOKUP(DATE(YEAR(E12),MONTH(E12)+12/$B$14,DAY($E$3)),'Business Day'!$B:$B,1,0),DATE(YEAR(E12),MONTH(E12)+12/$B$14,DAY($E$3)))),WORKDAY(DATE(YEAR(E12),MONTH(E12)+12/$B$14,DAY($E$3)),1,Holiday!$A$2:$A$10000)))</f>
        <v/>
      </c>
      <c r="F13" s="27" t="str">
        <f t="shared" si="0"/>
        <v/>
      </c>
      <c r="G13" s="74" t="str">
        <f t="shared" si="5"/>
        <v/>
      </c>
      <c r="H13" s="74" t="str">
        <f t="shared" si="6"/>
        <v/>
      </c>
      <c r="I13" s="46" t="str">
        <f t="shared" si="7"/>
        <v/>
      </c>
      <c r="L13" s="29"/>
      <c r="N13" s="102" t="str">
        <f t="shared" si="8"/>
        <v/>
      </c>
      <c r="O13" s="103" t="str">
        <f t="shared" si="9"/>
        <v/>
      </c>
      <c r="P13" s="103" t="str">
        <f t="shared" si="10"/>
        <v/>
      </c>
      <c r="Q13" s="107" t="str">
        <f t="shared" si="22"/>
        <v/>
      </c>
      <c r="R13" s="142" t="str">
        <f>IF(P13="","",WORKDAY($O13,-$B$8,Holiday!$A$2:$A$100000))</f>
        <v/>
      </c>
      <c r="S13" s="142" t="str">
        <f>IF(P13="","",WORKDAY($P13,-$B$8,Holiday!$A$2:$A$100000))</f>
        <v/>
      </c>
      <c r="T13" s="143" t="str">
        <f t="shared" si="23"/>
        <v/>
      </c>
      <c r="U13" s="103" t="str">
        <f t="shared" si="1"/>
        <v/>
      </c>
      <c r="V13" s="146" t="str">
        <f t="shared" si="11"/>
        <v/>
      </c>
      <c r="W13" s="109" t="str">
        <f t="shared" si="24"/>
        <v/>
      </c>
      <c r="X13" s="109" t="str">
        <f t="shared" si="2"/>
        <v/>
      </c>
      <c r="Y13" s="110" t="str">
        <f t="shared" si="12"/>
        <v/>
      </c>
      <c r="Z13" s="107" t="str">
        <f t="shared" si="20"/>
        <v/>
      </c>
      <c r="AA13" s="111" t="str">
        <f t="shared" si="13"/>
        <v/>
      </c>
      <c r="AB13" s="112" t="str">
        <f t="shared" si="3"/>
        <v/>
      </c>
      <c r="AC13" s="113" t="str">
        <f t="shared" si="14"/>
        <v/>
      </c>
      <c r="AE13" s="88">
        <f t="shared" si="15"/>
        <v>11</v>
      </c>
      <c r="AF13" s="26">
        <f>IF(AE13="","",WORKDAY(AF12,1,Holiday!$A$2:$A$100000))</f>
        <v>43976</v>
      </c>
      <c r="AG13" s="89">
        <f>_xlfn.IFNA(VLOOKUP($AF13,'THOR i, Index'!$A:$D,4,0),"")</f>
        <v>0.49058000000000002</v>
      </c>
      <c r="AH13" s="90">
        <f t="shared" si="16"/>
        <v>1</v>
      </c>
      <c r="AI13" s="91">
        <f t="shared" si="21"/>
        <v>1.0000134405479453</v>
      </c>
      <c r="AJ13" s="102">
        <f t="shared" si="17"/>
        <v>11</v>
      </c>
      <c r="AK13" s="103">
        <f>IF(AJ13="","",WORKDAY(AK12,1,Holiday!$A$2:$A$100000))</f>
        <v>43976</v>
      </c>
      <c r="AL13" s="125">
        <f>IF(AJ13="","",IF($AK13&gt;=$B$33,$B$34,VLOOKUP($AK13,'THOR i, Index'!$A:$D,4,0)))</f>
        <v>0.49058000000000002</v>
      </c>
      <c r="AM13" s="126">
        <f t="shared" si="18"/>
        <v>1</v>
      </c>
      <c r="AN13" s="127">
        <f t="shared" si="19"/>
        <v>1.0000134405479453</v>
      </c>
    </row>
    <row r="14" spans="1:40" x14ac:dyDescent="0.3">
      <c r="A14" s="51" t="s">
        <v>71</v>
      </c>
      <c r="B14" s="55">
        <v>4</v>
      </c>
      <c r="D14" s="42" t="str">
        <f t="shared" si="4"/>
        <v/>
      </c>
      <c r="E14" s="27" t="str">
        <f>IF(D14=$B$15+1,$B$13,_xlfn.IFNA(IF(D14="","",IF(VLOOKUP(DATE(YEAR(E13),MONTH(E13)+12/$B$14,DAY($E$3)),'Business Day'!$B:$B,1,0),DATE(YEAR(E13),MONTH(E13)+12/$B$14,DAY($E$3)))),WORKDAY(DATE(YEAR(E13),MONTH(E13)+12/$B$14,DAY($E$3)),1,Holiday!$A$2:$A$10000)))</f>
        <v/>
      </c>
      <c r="F14" s="27" t="str">
        <f t="shared" si="0"/>
        <v/>
      </c>
      <c r="G14" s="74" t="str">
        <f t="shared" si="5"/>
        <v/>
      </c>
      <c r="H14" s="74" t="str">
        <f t="shared" si="6"/>
        <v/>
      </c>
      <c r="I14" s="46" t="str">
        <f t="shared" si="7"/>
        <v/>
      </c>
      <c r="L14" s="29"/>
      <c r="N14" s="102" t="str">
        <f t="shared" si="8"/>
        <v/>
      </c>
      <c r="O14" s="103" t="str">
        <f t="shared" si="9"/>
        <v/>
      </c>
      <c r="P14" s="103" t="str">
        <f t="shared" si="10"/>
        <v/>
      </c>
      <c r="Q14" s="107" t="str">
        <f t="shared" si="22"/>
        <v/>
      </c>
      <c r="R14" s="142" t="str">
        <f>IF(P14="","",WORKDAY($O14,-$B$8,Holiday!$A$2:$A$100000))</f>
        <v/>
      </c>
      <c r="S14" s="142" t="str">
        <f>IF(P14="","",WORKDAY($P14,-$B$8,Holiday!$A$2:$A$100000))</f>
        <v/>
      </c>
      <c r="T14" s="143" t="str">
        <f t="shared" si="23"/>
        <v/>
      </c>
      <c r="U14" s="103" t="str">
        <f t="shared" si="1"/>
        <v/>
      </c>
      <c r="V14" s="146" t="str">
        <f t="shared" si="11"/>
        <v/>
      </c>
      <c r="W14" s="109" t="str">
        <f t="shared" si="24"/>
        <v/>
      </c>
      <c r="X14" s="109" t="str">
        <f t="shared" si="2"/>
        <v/>
      </c>
      <c r="Y14" s="110" t="str">
        <f t="shared" si="12"/>
        <v/>
      </c>
      <c r="Z14" s="107" t="str">
        <f t="shared" si="20"/>
        <v/>
      </c>
      <c r="AA14" s="111" t="str">
        <f t="shared" si="13"/>
        <v/>
      </c>
      <c r="AB14" s="112" t="str">
        <f t="shared" si="3"/>
        <v/>
      </c>
      <c r="AC14" s="113" t="str">
        <f t="shared" si="14"/>
        <v/>
      </c>
      <c r="AE14" s="88">
        <f t="shared" si="15"/>
        <v>12</v>
      </c>
      <c r="AF14" s="26">
        <f>IF(AE14="","",WORKDAY(AF13,1,Holiday!$A$2:$A$100000))</f>
        <v>43977</v>
      </c>
      <c r="AG14" s="89">
        <f>_xlfn.IFNA(VLOOKUP($AF14,'THOR i, Index'!$A:$D,4,0),"")</f>
        <v>0.49207000000000001</v>
      </c>
      <c r="AH14" s="90">
        <f t="shared" si="16"/>
        <v>1</v>
      </c>
      <c r="AI14" s="91">
        <f t="shared" si="21"/>
        <v>1.0000134813698631</v>
      </c>
      <c r="AJ14" s="102">
        <f t="shared" si="17"/>
        <v>12</v>
      </c>
      <c r="AK14" s="103">
        <f>IF(AJ14="","",WORKDAY(AK13,1,Holiday!$A$2:$A$100000))</f>
        <v>43977</v>
      </c>
      <c r="AL14" s="125">
        <f>IF(AJ14="","",IF($AK14&gt;=$B$33,$B$34,VLOOKUP($AK14,'THOR i, Index'!$A:$D,4,0)))</f>
        <v>0.49207000000000001</v>
      </c>
      <c r="AM14" s="126">
        <f t="shared" si="18"/>
        <v>1</v>
      </c>
      <c r="AN14" s="127">
        <f t="shared" si="19"/>
        <v>1.0000134813698631</v>
      </c>
    </row>
    <row r="15" spans="1:40" x14ac:dyDescent="0.3">
      <c r="A15" s="51" t="s">
        <v>124</v>
      </c>
      <c r="B15" s="52">
        <f>ROUND((B13-B12)*B14/365,0)</f>
        <v>8</v>
      </c>
      <c r="D15" s="42" t="str">
        <f t="shared" si="4"/>
        <v/>
      </c>
      <c r="E15" s="27" t="str">
        <f>IF(D15=$B$15+1,$B$13,_xlfn.IFNA(IF(D15="","",IF(VLOOKUP(DATE(YEAR(E14),MONTH(E14)+12/$B$14,DAY($E$3)),'Business Day'!$B:$B,1,0),DATE(YEAR(E14),MONTH(E14)+12/$B$14,DAY($E$3)))),WORKDAY(DATE(YEAR(E14),MONTH(E14)+12/$B$14,DAY($E$3)),1,Holiday!$A$2:$A$10000)))</f>
        <v/>
      </c>
      <c r="F15" s="27" t="str">
        <f t="shared" si="0"/>
        <v/>
      </c>
      <c r="G15" s="74" t="str">
        <f t="shared" si="5"/>
        <v/>
      </c>
      <c r="H15" s="74" t="str">
        <f t="shared" si="6"/>
        <v/>
      </c>
      <c r="I15" s="46" t="str">
        <f t="shared" si="7"/>
        <v/>
      </c>
      <c r="L15" s="29"/>
      <c r="N15" s="102" t="str">
        <f t="shared" si="8"/>
        <v/>
      </c>
      <c r="O15" s="103" t="str">
        <f t="shared" si="9"/>
        <v/>
      </c>
      <c r="P15" s="103" t="str">
        <f t="shared" si="10"/>
        <v/>
      </c>
      <c r="Q15" s="107" t="str">
        <f t="shared" si="22"/>
        <v/>
      </c>
      <c r="R15" s="142" t="str">
        <f>IF(P15="","",WORKDAY($O15,-$B$8,Holiday!$A$2:$A$100000))</f>
        <v/>
      </c>
      <c r="S15" s="142" t="str">
        <f>IF(P15="","",WORKDAY($P15,-$B$8,Holiday!$A$2:$A$100000))</f>
        <v/>
      </c>
      <c r="T15" s="143" t="str">
        <f t="shared" si="23"/>
        <v/>
      </c>
      <c r="U15" s="103" t="str">
        <f t="shared" si="1"/>
        <v/>
      </c>
      <c r="V15" s="146" t="str">
        <f t="shared" si="11"/>
        <v/>
      </c>
      <c r="W15" s="109" t="str">
        <f t="shared" si="24"/>
        <v/>
      </c>
      <c r="X15" s="109" t="str">
        <f t="shared" si="2"/>
        <v/>
      </c>
      <c r="Y15" s="110" t="str">
        <f t="shared" si="12"/>
        <v/>
      </c>
      <c r="Z15" s="107" t="str">
        <f t="shared" si="20"/>
        <v/>
      </c>
      <c r="AA15" s="111" t="str">
        <f t="shared" si="13"/>
        <v/>
      </c>
      <c r="AB15" s="112" t="str">
        <f t="shared" si="3"/>
        <v/>
      </c>
      <c r="AC15" s="113" t="str">
        <f t="shared" si="14"/>
        <v/>
      </c>
      <c r="AE15" s="88">
        <f t="shared" si="15"/>
        <v>13</v>
      </c>
      <c r="AF15" s="26">
        <f>IF(AE15="","",WORKDAY(AF14,1,Holiday!$A$2:$A$100000))</f>
        <v>43978</v>
      </c>
      <c r="AG15" s="89">
        <f>_xlfn.IFNA(VLOOKUP($AF15,'THOR i, Index'!$A:$D,4,0),"")</f>
        <v>0.49076999999999998</v>
      </c>
      <c r="AH15" s="90">
        <f t="shared" si="16"/>
        <v>1</v>
      </c>
      <c r="AI15" s="91">
        <f t="shared" si="21"/>
        <v>1.0000134457534247</v>
      </c>
      <c r="AJ15" s="102">
        <f t="shared" si="17"/>
        <v>13</v>
      </c>
      <c r="AK15" s="103">
        <f>IF(AJ15="","",WORKDAY(AK14,1,Holiday!$A$2:$A$100000))</f>
        <v>43978</v>
      </c>
      <c r="AL15" s="125">
        <f>IF(AJ15="","",IF($AK15&gt;=$B$33,$B$34,VLOOKUP($AK15,'THOR i, Index'!$A:$D,4,0)))</f>
        <v>0.49076999999999998</v>
      </c>
      <c r="AM15" s="126">
        <f t="shared" si="18"/>
        <v>1</v>
      </c>
      <c r="AN15" s="127">
        <f t="shared" si="19"/>
        <v>1.0000134457534247</v>
      </c>
    </row>
    <row r="16" spans="1:40" x14ac:dyDescent="0.3">
      <c r="A16" s="51" t="s">
        <v>125</v>
      </c>
      <c r="B16" s="52">
        <f>ROUND(1+(B13-B32)*B14/365,0)</f>
        <v>7</v>
      </c>
      <c r="D16" s="42" t="str">
        <f t="shared" si="4"/>
        <v/>
      </c>
      <c r="E16" s="27" t="str">
        <f>IF(D16=$B$15+1,$B$13,_xlfn.IFNA(IF(D16="","",IF(VLOOKUP(DATE(YEAR(E15),MONTH(E15)+12/$B$14,DAY($E$3)),'Business Day'!$B:$B,1,0),DATE(YEAR(E15),MONTH(E15)+12/$B$14,DAY($E$3)))),WORKDAY(DATE(YEAR(E15),MONTH(E15)+12/$B$14,DAY($E$3)),1,Holiday!$A$2:$A$10000)))</f>
        <v/>
      </c>
      <c r="F16" s="27" t="str">
        <f t="shared" si="0"/>
        <v/>
      </c>
      <c r="G16" s="74" t="str">
        <f t="shared" si="5"/>
        <v/>
      </c>
      <c r="H16" s="74" t="str">
        <f t="shared" si="6"/>
        <v/>
      </c>
      <c r="I16" s="46" t="str">
        <f t="shared" si="7"/>
        <v/>
      </c>
      <c r="L16" s="29"/>
      <c r="N16" s="102" t="str">
        <f t="shared" si="8"/>
        <v/>
      </c>
      <c r="O16" s="103" t="str">
        <f t="shared" si="9"/>
        <v/>
      </c>
      <c r="P16" s="103" t="str">
        <f t="shared" si="10"/>
        <v/>
      </c>
      <c r="Q16" s="107" t="str">
        <f t="shared" si="22"/>
        <v/>
      </c>
      <c r="R16" s="142" t="str">
        <f>IF(P16="","",WORKDAY($O16,-$B$8,Holiday!$A$2:$A$100000))</f>
        <v/>
      </c>
      <c r="S16" s="142" t="str">
        <f>IF(P16="","",WORKDAY($P16,-$B$8,Holiday!$A$2:$A$100000))</f>
        <v/>
      </c>
      <c r="T16" s="143" t="str">
        <f t="shared" si="23"/>
        <v/>
      </c>
      <c r="U16" s="103" t="str">
        <f t="shared" si="1"/>
        <v/>
      </c>
      <c r="V16" s="146" t="str">
        <f t="shared" si="11"/>
        <v/>
      </c>
      <c r="W16" s="109" t="str">
        <f t="shared" si="24"/>
        <v/>
      </c>
      <c r="X16" s="109" t="str">
        <f t="shared" si="2"/>
        <v/>
      </c>
      <c r="Y16" s="110" t="str">
        <f t="shared" si="12"/>
        <v/>
      </c>
      <c r="Z16" s="107" t="str">
        <f t="shared" si="20"/>
        <v/>
      </c>
      <c r="AA16" s="111" t="str">
        <f t="shared" si="13"/>
        <v/>
      </c>
      <c r="AB16" s="112" t="str">
        <f t="shared" si="3"/>
        <v/>
      </c>
      <c r="AC16" s="113" t="str">
        <f t="shared" si="14"/>
        <v/>
      </c>
      <c r="AE16" s="88">
        <f t="shared" si="15"/>
        <v>14</v>
      </c>
      <c r="AF16" s="26">
        <f>IF(AE16="","",WORKDAY(AF15,1,Holiday!$A$2:$A$100000))</f>
        <v>43979</v>
      </c>
      <c r="AG16" s="89">
        <f>_xlfn.IFNA(VLOOKUP($AF16,'THOR i, Index'!$A:$D,4,0),"")</f>
        <v>0.49342999999999998</v>
      </c>
      <c r="AH16" s="90">
        <f t="shared" si="16"/>
        <v>1</v>
      </c>
      <c r="AI16" s="91">
        <f t="shared" si="21"/>
        <v>1.0000135186301369</v>
      </c>
      <c r="AJ16" s="102">
        <f t="shared" si="17"/>
        <v>14</v>
      </c>
      <c r="AK16" s="103">
        <f>IF(AJ16="","",WORKDAY(AK15,1,Holiday!$A$2:$A$100000))</f>
        <v>43979</v>
      </c>
      <c r="AL16" s="125">
        <f>IF(AJ16="","",IF($AK16&gt;=$B$33,$B$34,VLOOKUP($AK16,'THOR i, Index'!$A:$D,4,0)))</f>
        <v>0.49342999999999998</v>
      </c>
      <c r="AM16" s="126">
        <f t="shared" si="18"/>
        <v>1</v>
      </c>
      <c r="AN16" s="127">
        <f t="shared" si="19"/>
        <v>1.0000135186301369</v>
      </c>
    </row>
    <row r="17" spans="1:40" x14ac:dyDescent="0.3">
      <c r="A17" s="51" t="s">
        <v>89</v>
      </c>
      <c r="B17" s="57">
        <v>5</v>
      </c>
      <c r="D17" s="42" t="str">
        <f t="shared" si="4"/>
        <v/>
      </c>
      <c r="E17" s="27" t="str">
        <f>IF(D17=$B$15+1,$B$13,_xlfn.IFNA(IF(D17="","",IF(VLOOKUP(DATE(YEAR(E16),MONTH(E16)+12/$B$14,DAY($E$3)),'Business Day'!$B:$B,1,0),DATE(YEAR(E16),MONTH(E16)+12/$B$14,DAY($E$3)))),WORKDAY(DATE(YEAR(E16),MONTH(E16)+12/$B$14,DAY($E$3)),1,Holiday!$A$2:$A$10000)))</f>
        <v/>
      </c>
      <c r="F17" s="27" t="str">
        <f t="shared" si="0"/>
        <v/>
      </c>
      <c r="G17" s="74" t="str">
        <f t="shared" si="5"/>
        <v/>
      </c>
      <c r="H17" s="74" t="str">
        <f t="shared" si="6"/>
        <v/>
      </c>
      <c r="I17" s="46" t="str">
        <f t="shared" si="7"/>
        <v/>
      </c>
      <c r="L17" s="29"/>
      <c r="N17" s="102" t="str">
        <f t="shared" si="8"/>
        <v/>
      </c>
      <c r="O17" s="103" t="str">
        <f t="shared" si="9"/>
        <v/>
      </c>
      <c r="P17" s="103" t="str">
        <f t="shared" si="10"/>
        <v/>
      </c>
      <c r="Q17" s="107" t="str">
        <f t="shared" si="22"/>
        <v/>
      </c>
      <c r="R17" s="142" t="str">
        <f>IF(P17="","",WORKDAY($O17,-$B$8,Holiday!$A$2:$A$100000))</f>
        <v/>
      </c>
      <c r="S17" s="142" t="str">
        <f>IF(P17="","",WORKDAY($P17,-$B$8,Holiday!$A$2:$A$100000))</f>
        <v/>
      </c>
      <c r="T17" s="143" t="str">
        <f t="shared" si="23"/>
        <v/>
      </c>
      <c r="U17" s="103" t="str">
        <f t="shared" si="1"/>
        <v/>
      </c>
      <c r="V17" s="146" t="str">
        <f t="shared" si="11"/>
        <v/>
      </c>
      <c r="W17" s="109" t="str">
        <f t="shared" si="24"/>
        <v/>
      </c>
      <c r="X17" s="109" t="str">
        <f t="shared" si="2"/>
        <v/>
      </c>
      <c r="Y17" s="110" t="str">
        <f t="shared" si="12"/>
        <v/>
      </c>
      <c r="Z17" s="107" t="str">
        <f t="shared" si="20"/>
        <v/>
      </c>
      <c r="AA17" s="111" t="str">
        <f t="shared" si="13"/>
        <v/>
      </c>
      <c r="AB17" s="112" t="str">
        <f t="shared" si="3"/>
        <v/>
      </c>
      <c r="AC17" s="113" t="str">
        <f t="shared" si="14"/>
        <v/>
      </c>
      <c r="AE17" s="88">
        <f t="shared" si="15"/>
        <v>15</v>
      </c>
      <c r="AF17" s="26">
        <f>IF(AE17="","",WORKDAY(AF16,1,Holiday!$A$2:$A$100000))</f>
        <v>43980</v>
      </c>
      <c r="AG17" s="89">
        <f>_xlfn.IFNA(VLOOKUP($AF17,'THOR i, Index'!$A:$D,4,0),"")</f>
        <v>0.49170999999999998</v>
      </c>
      <c r="AH17" s="90">
        <f t="shared" si="16"/>
        <v>3</v>
      </c>
      <c r="AI17" s="91">
        <f t="shared" si="21"/>
        <v>1.0000404145205479</v>
      </c>
      <c r="AJ17" s="102">
        <f t="shared" si="17"/>
        <v>15</v>
      </c>
      <c r="AK17" s="103">
        <f>IF(AJ17="","",WORKDAY(AK16,1,Holiday!$A$2:$A$100000))</f>
        <v>43980</v>
      </c>
      <c r="AL17" s="125">
        <f>IF(AJ17="","",IF($AK17&gt;=$B$33,$B$34,VLOOKUP($AK17,'THOR i, Index'!$A:$D,4,0)))</f>
        <v>0.49170999999999998</v>
      </c>
      <c r="AM17" s="126">
        <f t="shared" si="18"/>
        <v>3</v>
      </c>
      <c r="AN17" s="127">
        <f t="shared" si="19"/>
        <v>1.0000404145205479</v>
      </c>
    </row>
    <row r="18" spans="1:40" x14ac:dyDescent="0.3">
      <c r="A18" s="51" t="s">
        <v>91</v>
      </c>
      <c r="B18" s="58">
        <f>WORKDAY($B$32,-$B$17,Holiday!$A$2:$A$100000)</f>
        <v>44050</v>
      </c>
      <c r="D18" s="42" t="str">
        <f t="shared" si="4"/>
        <v/>
      </c>
      <c r="E18" s="27" t="str">
        <f>IF(D18=$B$15+1,$B$13,_xlfn.IFNA(IF(D18="","",IF(VLOOKUP(DATE(YEAR(E17),MONTH(E17)+12/$B$14,DAY($E$3)),'Business Day'!$B:$B,1,0),DATE(YEAR(E17),MONTH(E17)+12/$B$14,DAY($E$3)))),WORKDAY(DATE(YEAR(E17),MONTH(E17)+12/$B$14,DAY($E$3)),1,Holiday!$A$2:$A$10000)))</f>
        <v/>
      </c>
      <c r="F18" s="27" t="str">
        <f t="shared" si="0"/>
        <v/>
      </c>
      <c r="G18" s="74" t="str">
        <f t="shared" si="5"/>
        <v/>
      </c>
      <c r="H18" s="74" t="str">
        <f t="shared" si="6"/>
        <v/>
      </c>
      <c r="I18" s="46" t="str">
        <f t="shared" si="7"/>
        <v/>
      </c>
      <c r="L18" s="29"/>
      <c r="N18" s="102" t="str">
        <f t="shared" si="8"/>
        <v/>
      </c>
      <c r="O18" s="103" t="str">
        <f t="shared" si="9"/>
        <v/>
      </c>
      <c r="P18" s="103" t="str">
        <f t="shared" si="10"/>
        <v/>
      </c>
      <c r="Q18" s="107" t="str">
        <f t="shared" si="22"/>
        <v/>
      </c>
      <c r="R18" s="142" t="str">
        <f>IF(P18="","",WORKDAY($O18,-$B$8,Holiday!$A$2:$A$100000))</f>
        <v/>
      </c>
      <c r="S18" s="142" t="str">
        <f>IF(P18="","",WORKDAY($P18,-$B$8,Holiday!$A$2:$A$100000))</f>
        <v/>
      </c>
      <c r="T18" s="143" t="str">
        <f t="shared" si="23"/>
        <v/>
      </c>
      <c r="U18" s="103" t="str">
        <f t="shared" si="1"/>
        <v/>
      </c>
      <c r="V18" s="146" t="str">
        <f t="shared" si="11"/>
        <v/>
      </c>
      <c r="W18" s="109" t="str">
        <f t="shared" si="24"/>
        <v/>
      </c>
      <c r="X18" s="109" t="str">
        <f t="shared" si="2"/>
        <v/>
      </c>
      <c r="Y18" s="110" t="str">
        <f t="shared" si="12"/>
        <v/>
      </c>
      <c r="Z18" s="107" t="str">
        <f t="shared" si="20"/>
        <v/>
      </c>
      <c r="AA18" s="111" t="str">
        <f t="shared" si="13"/>
        <v/>
      </c>
      <c r="AB18" s="112" t="str">
        <f t="shared" si="3"/>
        <v/>
      </c>
      <c r="AC18" s="113" t="str">
        <f t="shared" si="14"/>
        <v/>
      </c>
      <c r="AE18" s="88">
        <f t="shared" si="15"/>
        <v>16</v>
      </c>
      <c r="AF18" s="26">
        <f>IF(AE18="","",WORKDAY(AF17,1,Holiday!$A$2:$A$100000))</f>
        <v>43983</v>
      </c>
      <c r="AG18" s="89">
        <f>_xlfn.IFNA(VLOOKUP($AF18,'THOR i, Index'!$A:$D,4,0),"")</f>
        <v>0.48997000000000002</v>
      </c>
      <c r="AH18" s="90">
        <f t="shared" si="16"/>
        <v>1</v>
      </c>
      <c r="AI18" s="91">
        <f t="shared" si="21"/>
        <v>1.0000134238356164</v>
      </c>
      <c r="AJ18" s="102">
        <f t="shared" si="17"/>
        <v>16</v>
      </c>
      <c r="AK18" s="103">
        <f>IF(AJ18="","",WORKDAY(AK17,1,Holiday!$A$2:$A$100000))</f>
        <v>43983</v>
      </c>
      <c r="AL18" s="125">
        <f>IF(AJ18="","",IF($AK18&gt;=$B$33,$B$34,VLOOKUP($AK18,'THOR i, Index'!$A:$D,4,0)))</f>
        <v>0.48997000000000002</v>
      </c>
      <c r="AM18" s="126">
        <f t="shared" si="18"/>
        <v>1</v>
      </c>
      <c r="AN18" s="127">
        <f t="shared" si="19"/>
        <v>1.0000134238356164</v>
      </c>
    </row>
    <row r="19" spans="1:40" x14ac:dyDescent="0.3">
      <c r="A19" s="51" t="s">
        <v>138</v>
      </c>
      <c r="B19" s="41" t="str">
        <f>IF(B24&gt;=WORKDAY($B$32,-$B$17,Holiday!$A$2:$A$100000),"Yes","No")</f>
        <v>No</v>
      </c>
      <c r="D19" s="42" t="str">
        <f t="shared" si="4"/>
        <v/>
      </c>
      <c r="E19" s="27" t="str">
        <f>IF(D19=$B$15+1,$B$13,_xlfn.IFNA(IF(D19="","",IF(VLOOKUP(DATE(YEAR(E18),MONTH(E18)+12/$B$14,DAY($E$3)),'Business Day'!$B:$B,1,0),DATE(YEAR(E18),MONTH(E18)+12/$B$14,DAY($E$3)))),WORKDAY(DATE(YEAR(E18),MONTH(E18)+12/$B$14,DAY($E$3)),1,Holiday!$A$2:$A$10000)))</f>
        <v/>
      </c>
      <c r="F19" s="27" t="str">
        <f t="shared" si="0"/>
        <v/>
      </c>
      <c r="G19" s="74" t="str">
        <f t="shared" si="5"/>
        <v/>
      </c>
      <c r="H19" s="74" t="str">
        <f t="shared" si="6"/>
        <v/>
      </c>
      <c r="I19" s="46" t="str">
        <f t="shared" si="7"/>
        <v/>
      </c>
      <c r="L19" s="29"/>
      <c r="N19" s="102" t="str">
        <f t="shared" si="8"/>
        <v/>
      </c>
      <c r="O19" s="103" t="str">
        <f t="shared" si="9"/>
        <v/>
      </c>
      <c r="P19" s="103" t="str">
        <f t="shared" si="10"/>
        <v/>
      </c>
      <c r="Q19" s="107" t="str">
        <f t="shared" si="22"/>
        <v/>
      </c>
      <c r="R19" s="142" t="str">
        <f>IF(P19="","",WORKDAY($O19,-$B$8,Holiday!$A$2:$A$100000))</f>
        <v/>
      </c>
      <c r="S19" s="142" t="str">
        <f>IF(P19="","",WORKDAY($P19,-$B$8,Holiday!$A$2:$A$100000))</f>
        <v/>
      </c>
      <c r="T19" s="143" t="str">
        <f t="shared" si="23"/>
        <v/>
      </c>
      <c r="U19" s="103" t="str">
        <f t="shared" si="1"/>
        <v/>
      </c>
      <c r="V19" s="146" t="str">
        <f t="shared" si="11"/>
        <v/>
      </c>
      <c r="W19" s="109" t="str">
        <f t="shared" si="24"/>
        <v/>
      </c>
      <c r="X19" s="109" t="str">
        <f t="shared" si="2"/>
        <v/>
      </c>
      <c r="Y19" s="110" t="str">
        <f t="shared" si="12"/>
        <v/>
      </c>
      <c r="Z19" s="107" t="str">
        <f t="shared" si="20"/>
        <v/>
      </c>
      <c r="AA19" s="111" t="str">
        <f t="shared" si="13"/>
        <v/>
      </c>
      <c r="AB19" s="112" t="str">
        <f t="shared" si="3"/>
        <v/>
      </c>
      <c r="AC19" s="113" t="str">
        <f t="shared" si="14"/>
        <v/>
      </c>
      <c r="AE19" s="88">
        <f t="shared" si="15"/>
        <v>17</v>
      </c>
      <c r="AF19" s="26">
        <f>IF(AE19="","",WORKDAY(AF18,1,Holiday!$A$2:$A$100000))</f>
        <v>43984</v>
      </c>
      <c r="AG19" s="89">
        <f>_xlfn.IFNA(VLOOKUP($AF19,'THOR i, Index'!$A:$D,4,0),"")</f>
        <v>0.49354999999999999</v>
      </c>
      <c r="AH19" s="90">
        <f t="shared" si="16"/>
        <v>2</v>
      </c>
      <c r="AI19" s="91">
        <f t="shared" si="21"/>
        <v>1.0000270438356165</v>
      </c>
      <c r="AJ19" s="102">
        <f t="shared" si="17"/>
        <v>17</v>
      </c>
      <c r="AK19" s="103">
        <f>IF(AJ19="","",WORKDAY(AK18,1,Holiday!$A$2:$A$100000))</f>
        <v>43984</v>
      </c>
      <c r="AL19" s="125">
        <f>IF(AJ19="","",IF($AK19&gt;=$B$33,$B$34,VLOOKUP($AK19,'THOR i, Index'!$A:$D,4,0)))</f>
        <v>0.49354999999999999</v>
      </c>
      <c r="AM19" s="126">
        <f t="shared" si="18"/>
        <v>2</v>
      </c>
      <c r="AN19" s="127">
        <f t="shared" si="19"/>
        <v>1.0000270438356165</v>
      </c>
    </row>
    <row r="20" spans="1:40" x14ac:dyDescent="0.3">
      <c r="A20" s="51" t="s">
        <v>34</v>
      </c>
      <c r="B20" s="52" t="s">
        <v>15</v>
      </c>
      <c r="D20" s="42" t="str">
        <f t="shared" si="4"/>
        <v/>
      </c>
      <c r="E20" s="27" t="str">
        <f>IF(D20=$B$15+1,$B$13,_xlfn.IFNA(IF(D20="","",IF(VLOOKUP(DATE(YEAR(E19),MONTH(E19)+12/$B$14,DAY($E$3)),'Business Day'!$B:$B,1,0),DATE(YEAR(E19),MONTH(E19)+12/$B$14,DAY($E$3)))),WORKDAY(DATE(YEAR(E19),MONTH(E19)+12/$B$14,DAY($E$3)),1,Holiday!$A$2:$A$10000)))</f>
        <v/>
      </c>
      <c r="F20" s="27" t="str">
        <f t="shared" si="0"/>
        <v/>
      </c>
      <c r="G20" s="74" t="str">
        <f t="shared" si="5"/>
        <v/>
      </c>
      <c r="H20" s="74" t="str">
        <f t="shared" si="6"/>
        <v/>
      </c>
      <c r="I20" s="46" t="str">
        <f t="shared" si="7"/>
        <v/>
      </c>
      <c r="L20" s="29"/>
      <c r="N20" s="102" t="str">
        <f t="shared" si="8"/>
        <v/>
      </c>
      <c r="O20" s="103" t="str">
        <f t="shared" si="9"/>
        <v/>
      </c>
      <c r="P20" s="103" t="str">
        <f t="shared" si="10"/>
        <v/>
      </c>
      <c r="Q20" s="107" t="str">
        <f t="shared" si="22"/>
        <v/>
      </c>
      <c r="R20" s="142" t="str">
        <f>IF(P20="","",WORKDAY($O20,-$B$8,Holiday!$A$2:$A$100000))</f>
        <v/>
      </c>
      <c r="S20" s="142" t="str">
        <f>IF(P20="","",WORKDAY($P20,-$B$8,Holiday!$A$2:$A$100000))</f>
        <v/>
      </c>
      <c r="T20" s="143" t="str">
        <f t="shared" si="23"/>
        <v/>
      </c>
      <c r="U20" s="103" t="str">
        <f t="shared" si="1"/>
        <v/>
      </c>
      <c r="V20" s="146" t="str">
        <f t="shared" si="11"/>
        <v/>
      </c>
      <c r="W20" s="109" t="str">
        <f t="shared" si="24"/>
        <v/>
      </c>
      <c r="X20" s="109" t="str">
        <f t="shared" si="2"/>
        <v/>
      </c>
      <c r="Y20" s="110" t="str">
        <f t="shared" si="12"/>
        <v/>
      </c>
      <c r="Z20" s="107" t="str">
        <f t="shared" si="20"/>
        <v/>
      </c>
      <c r="AA20" s="111" t="str">
        <f t="shared" si="13"/>
        <v/>
      </c>
      <c r="AB20" s="112" t="str">
        <f t="shared" si="3"/>
        <v/>
      </c>
      <c r="AC20" s="113" t="str">
        <f t="shared" si="14"/>
        <v/>
      </c>
      <c r="AE20" s="88">
        <f t="shared" si="15"/>
        <v>18</v>
      </c>
      <c r="AF20" s="26">
        <f>IF(AE20="","",WORKDAY(AF19,1,Holiday!$A$2:$A$100000))</f>
        <v>43986</v>
      </c>
      <c r="AG20" s="89">
        <f>_xlfn.IFNA(VLOOKUP($AF20,'THOR i, Index'!$A:$D,4,0),"")</f>
        <v>0.49395</v>
      </c>
      <c r="AH20" s="90">
        <f t="shared" si="16"/>
        <v>1</v>
      </c>
      <c r="AI20" s="91">
        <f t="shared" si="21"/>
        <v>1.0000135328767124</v>
      </c>
      <c r="AJ20" s="102">
        <f t="shared" si="17"/>
        <v>18</v>
      </c>
      <c r="AK20" s="103">
        <f>IF(AJ20="","",WORKDAY(AK19,1,Holiday!$A$2:$A$100000))</f>
        <v>43986</v>
      </c>
      <c r="AL20" s="125">
        <f>IF(AJ20="","",IF($AK20&gt;=$B$33,$B$34,VLOOKUP($AK20,'THOR i, Index'!$A:$D,4,0)))</f>
        <v>0.49395</v>
      </c>
      <c r="AM20" s="126">
        <f t="shared" si="18"/>
        <v>1</v>
      </c>
      <c r="AN20" s="127">
        <f t="shared" si="19"/>
        <v>1.0000135328767124</v>
      </c>
    </row>
    <row r="21" spans="1:40" ht="19.5" thickBot="1" x14ac:dyDescent="0.35">
      <c r="A21" s="62" t="s">
        <v>48</v>
      </c>
      <c r="B21" s="63" t="s">
        <v>49</v>
      </c>
      <c r="D21" s="42" t="str">
        <f t="shared" si="4"/>
        <v/>
      </c>
      <c r="E21" s="27" t="str">
        <f>IF(D21=$B$15+1,$B$13,_xlfn.IFNA(IF(D21="","",IF(VLOOKUP(DATE(YEAR(E20),MONTH(E20)+12/$B$14,DAY($E$3)),'Business Day'!$B:$B,1,0),DATE(YEAR(E20),MONTH(E20)+12/$B$14,DAY($E$3)))),WORKDAY(DATE(YEAR(E20),MONTH(E20)+12/$B$14,DAY($E$3)),1,Holiday!$A$2:$A$10000)))</f>
        <v/>
      </c>
      <c r="F21" s="27" t="str">
        <f t="shared" si="0"/>
        <v/>
      </c>
      <c r="G21" s="74" t="str">
        <f t="shared" si="5"/>
        <v/>
      </c>
      <c r="H21" s="74" t="str">
        <f t="shared" si="6"/>
        <v/>
      </c>
      <c r="I21" s="46" t="str">
        <f t="shared" si="7"/>
        <v/>
      </c>
      <c r="L21" s="29"/>
      <c r="N21" s="102" t="str">
        <f t="shared" si="8"/>
        <v/>
      </c>
      <c r="O21" s="103" t="str">
        <f t="shared" si="9"/>
        <v/>
      </c>
      <c r="P21" s="103" t="str">
        <f t="shared" si="10"/>
        <v/>
      </c>
      <c r="Q21" s="107" t="str">
        <f t="shared" si="22"/>
        <v/>
      </c>
      <c r="R21" s="142" t="str">
        <f>IF(P21="","",WORKDAY($O21,-$B$8,Holiday!$A$2:$A$100000))</f>
        <v/>
      </c>
      <c r="S21" s="142" t="str">
        <f>IF(P21="","",WORKDAY($P21,-$B$8,Holiday!$A$2:$A$100000))</f>
        <v/>
      </c>
      <c r="T21" s="143" t="str">
        <f t="shared" si="23"/>
        <v/>
      </c>
      <c r="U21" s="103" t="str">
        <f t="shared" si="1"/>
        <v/>
      </c>
      <c r="V21" s="146" t="str">
        <f t="shared" si="11"/>
        <v/>
      </c>
      <c r="W21" s="109" t="str">
        <f t="shared" si="24"/>
        <v/>
      </c>
      <c r="X21" s="109" t="str">
        <f t="shared" si="2"/>
        <v/>
      </c>
      <c r="Y21" s="110" t="str">
        <f t="shared" si="12"/>
        <v/>
      </c>
      <c r="Z21" s="107" t="str">
        <f t="shared" si="20"/>
        <v/>
      </c>
      <c r="AA21" s="111" t="str">
        <f t="shared" si="13"/>
        <v/>
      </c>
      <c r="AB21" s="112" t="str">
        <f t="shared" si="3"/>
        <v/>
      </c>
      <c r="AC21" s="113" t="str">
        <f t="shared" si="14"/>
        <v/>
      </c>
      <c r="AE21" s="88">
        <f t="shared" si="15"/>
        <v>19</v>
      </c>
      <c r="AF21" s="26">
        <f>IF(AE21="","",WORKDAY(AF20,1,Holiday!$A$2:$A$100000))</f>
        <v>43987</v>
      </c>
      <c r="AG21" s="89">
        <f>_xlfn.IFNA(VLOOKUP($AF21,'THOR i, Index'!$A:$D,4,0),"")</f>
        <v>0.49180000000000001</v>
      </c>
      <c r="AH21" s="90">
        <f t="shared" si="16"/>
        <v>3</v>
      </c>
      <c r="AI21" s="91">
        <f t="shared" si="21"/>
        <v>1.0000404219178083</v>
      </c>
      <c r="AJ21" s="102">
        <f t="shared" si="17"/>
        <v>19</v>
      </c>
      <c r="AK21" s="103">
        <f>IF(AJ21="","",WORKDAY(AK20,1,Holiday!$A$2:$A$100000))</f>
        <v>43987</v>
      </c>
      <c r="AL21" s="125">
        <f>IF(AJ21="","",IF($AK21&gt;=$B$33,$B$34,VLOOKUP($AK21,'THOR i, Index'!$A:$D,4,0)))</f>
        <v>0.49180000000000001</v>
      </c>
      <c r="AM21" s="126">
        <f t="shared" si="18"/>
        <v>3</v>
      </c>
      <c r="AN21" s="127">
        <f t="shared" si="19"/>
        <v>1.0000404219178083</v>
      </c>
    </row>
    <row r="22" spans="1:40" ht="19.5" thickBot="1" x14ac:dyDescent="0.35">
      <c r="A22" s="49" t="s">
        <v>27</v>
      </c>
      <c r="B22" s="68">
        <v>44000</v>
      </c>
      <c r="D22" s="43" t="str">
        <f t="shared" si="4"/>
        <v/>
      </c>
      <c r="E22" s="44" t="str">
        <f>IF(D22=$B$15+1,$B$13,_xlfn.IFNA(IF(D22="","",IF(VLOOKUP(DATE(YEAR(E21),MONTH(E21)+12/$B$14,DAY($E$3)),'Business Day'!$B:$B,1,0),DATE(YEAR(E21),MONTH(E21)+12/$B$14,DAY($E$3)))),WORKDAY(DATE(YEAR(E21),MONTH(E21)+12/$B$14,DAY($E$3)),1,Holiday!$A$2:$A$10000)))</f>
        <v/>
      </c>
      <c r="F22" s="44" t="str">
        <f t="shared" si="0"/>
        <v/>
      </c>
      <c r="G22" s="75" t="str">
        <f t="shared" si="5"/>
        <v/>
      </c>
      <c r="H22" s="75" t="str">
        <f t="shared" si="6"/>
        <v/>
      </c>
      <c r="I22" s="76" t="str">
        <f t="shared" si="7"/>
        <v/>
      </c>
      <c r="L22" s="29"/>
      <c r="N22" s="104" t="str">
        <f t="shared" si="8"/>
        <v/>
      </c>
      <c r="O22" s="105" t="str">
        <f t="shared" si="9"/>
        <v/>
      </c>
      <c r="P22" s="105" t="str">
        <f t="shared" si="10"/>
        <v/>
      </c>
      <c r="Q22" s="108" t="str">
        <f t="shared" si="22"/>
        <v/>
      </c>
      <c r="R22" s="144" t="str">
        <f>IF(P22="","",WORKDAY($O22,-$B$8,Holiday!$A$2:$A$100000))</f>
        <v/>
      </c>
      <c r="S22" s="144" t="str">
        <f>IF(P22="","",WORKDAY($P22,-$B$8,Holiday!$A$2:$A$100000))</f>
        <v/>
      </c>
      <c r="T22" s="145" t="str">
        <f t="shared" si="23"/>
        <v/>
      </c>
      <c r="U22" s="105" t="str">
        <f t="shared" si="1"/>
        <v/>
      </c>
      <c r="V22" s="148" t="str">
        <f t="shared" si="11"/>
        <v/>
      </c>
      <c r="W22" s="114" t="str">
        <f t="shared" si="24"/>
        <v/>
      </c>
      <c r="X22" s="114" t="str">
        <f t="shared" si="2"/>
        <v/>
      </c>
      <c r="Y22" s="115" t="str">
        <f t="shared" si="12"/>
        <v/>
      </c>
      <c r="Z22" s="108"/>
      <c r="AA22" s="116" t="str">
        <f t="shared" si="13"/>
        <v/>
      </c>
      <c r="AB22" s="117" t="str">
        <f t="shared" si="3"/>
        <v/>
      </c>
      <c r="AC22" s="118" t="str">
        <f t="shared" si="14"/>
        <v/>
      </c>
      <c r="AE22" s="88">
        <f t="shared" si="15"/>
        <v>20</v>
      </c>
      <c r="AF22" s="26">
        <f>IF(AE22="","",WORKDAY(AF21,1,Holiday!$A$2:$A$100000))</f>
        <v>43990</v>
      </c>
      <c r="AG22" s="89">
        <f>_xlfn.IFNA(VLOOKUP($AF22,'THOR i, Index'!$A:$D,4,0),"")</f>
        <v>0.49282999999999999</v>
      </c>
      <c r="AH22" s="90">
        <f t="shared" si="16"/>
        <v>1</v>
      </c>
      <c r="AI22" s="91">
        <f t="shared" si="21"/>
        <v>1.0000135021917809</v>
      </c>
      <c r="AJ22" s="102">
        <f t="shared" si="17"/>
        <v>20</v>
      </c>
      <c r="AK22" s="103">
        <f>IF(AJ22="","",WORKDAY(AK21,1,Holiday!$A$2:$A$100000))</f>
        <v>43990</v>
      </c>
      <c r="AL22" s="125">
        <f>IF(AJ22="","",IF($AK22&gt;=$B$33,$B$34,VLOOKUP($AK22,'THOR i, Index'!$A:$D,4,0)))</f>
        <v>0.49282999999999999</v>
      </c>
      <c r="AM22" s="126">
        <f t="shared" si="18"/>
        <v>1</v>
      </c>
      <c r="AN22" s="127">
        <f t="shared" si="19"/>
        <v>1.0000135021917809</v>
      </c>
    </row>
    <row r="23" spans="1:40" x14ac:dyDescent="0.3">
      <c r="A23" s="51" t="s">
        <v>61</v>
      </c>
      <c r="B23" s="69" t="s">
        <v>25</v>
      </c>
      <c r="L23" s="29"/>
      <c r="AE23" s="88">
        <f t="shared" si="15"/>
        <v>21</v>
      </c>
      <c r="AF23" s="26">
        <f>IF(AE23="","",WORKDAY(AF22,1,Holiday!$A$2:$A$100000))</f>
        <v>43991</v>
      </c>
      <c r="AG23" s="89">
        <f>_xlfn.IFNA(VLOOKUP($AF23,'THOR i, Index'!$A:$D,4,0),"")</f>
        <v>0.49342999999999998</v>
      </c>
      <c r="AH23" s="90">
        <f t="shared" si="16"/>
        <v>1</v>
      </c>
      <c r="AI23" s="91">
        <f t="shared" si="21"/>
        <v>1.0000135186301369</v>
      </c>
      <c r="AJ23" s="102">
        <f t="shared" si="17"/>
        <v>21</v>
      </c>
      <c r="AK23" s="103">
        <f>IF(AJ23="","",WORKDAY(AK22,1,Holiday!$A$2:$A$100000))</f>
        <v>43991</v>
      </c>
      <c r="AL23" s="125">
        <f>IF(AJ23="","",IF($AK23&gt;=$B$33,$B$34,VLOOKUP($AK23,'THOR i, Index'!$A:$D,4,0)))</f>
        <v>0.49342999999999998</v>
      </c>
      <c r="AM23" s="126">
        <f t="shared" si="18"/>
        <v>1</v>
      </c>
      <c r="AN23" s="127">
        <f t="shared" si="19"/>
        <v>1.0000135186301369</v>
      </c>
    </row>
    <row r="24" spans="1:40" ht="18.75" customHeight="1" x14ac:dyDescent="0.3">
      <c r="A24" s="51" t="s">
        <v>29</v>
      </c>
      <c r="B24" s="58">
        <f>WORKDAY(B22,RIGHT(B23,1),Holiday!$A2:$A100000)</f>
        <v>44004</v>
      </c>
      <c r="L24" s="29"/>
      <c r="AE24" s="88">
        <f t="shared" si="15"/>
        <v>22</v>
      </c>
      <c r="AF24" s="26">
        <f>IF(AE24="","",WORKDAY(AF23,1,Holiday!$A$2:$A$100000))</f>
        <v>43992</v>
      </c>
      <c r="AG24" s="89">
        <f>_xlfn.IFNA(VLOOKUP($AF24,'THOR i, Index'!$A:$D,4,0),"")</f>
        <v>0.49292000000000002</v>
      </c>
      <c r="AH24" s="90">
        <f t="shared" si="16"/>
        <v>1</v>
      </c>
      <c r="AI24" s="91">
        <f t="shared" si="21"/>
        <v>1.0000135046575342</v>
      </c>
      <c r="AJ24" s="102">
        <f t="shared" si="17"/>
        <v>22</v>
      </c>
      <c r="AK24" s="103">
        <f>IF(AJ24="","",WORKDAY(AK23,1,Holiday!$A$2:$A$100000))</f>
        <v>43992</v>
      </c>
      <c r="AL24" s="125">
        <f>IF(AJ24="","",IF($AK24&gt;=$B$33,$B$34,VLOOKUP($AK24,'THOR i, Index'!$A:$D,4,0)))</f>
        <v>0.49292000000000002</v>
      </c>
      <c r="AM24" s="126">
        <f t="shared" si="18"/>
        <v>1</v>
      </c>
      <c r="AN24" s="127">
        <f t="shared" si="19"/>
        <v>1.0000135046575342</v>
      </c>
    </row>
    <row r="25" spans="1:40" x14ac:dyDescent="0.3">
      <c r="A25" s="51" t="s">
        <v>60</v>
      </c>
      <c r="B25" s="70">
        <f>(B13-B24)/365</f>
        <v>1.6575342465753424</v>
      </c>
      <c r="L25" s="29"/>
      <c r="Y25" s="101"/>
      <c r="AE25" s="88">
        <f t="shared" si="15"/>
        <v>23</v>
      </c>
      <c r="AF25" s="26">
        <f>IF(AE25="","",WORKDAY(AF24,1,Holiday!$A$2:$A$100000))</f>
        <v>43993</v>
      </c>
      <c r="AG25" s="89">
        <f>_xlfn.IFNA(VLOOKUP($AF25,'THOR i, Index'!$A:$D,4,0),"")</f>
        <v>0.49297999999999997</v>
      </c>
      <c r="AH25" s="90">
        <f t="shared" si="16"/>
        <v>1</v>
      </c>
      <c r="AI25" s="91">
        <f t="shared" si="21"/>
        <v>1.0000135063013698</v>
      </c>
      <c r="AJ25" s="102">
        <f t="shared" si="17"/>
        <v>23</v>
      </c>
      <c r="AK25" s="103">
        <f>IF(AJ25="","",WORKDAY(AK24,1,Holiday!$A$2:$A$100000))</f>
        <v>43993</v>
      </c>
      <c r="AL25" s="125">
        <f>IF(AJ25="","",IF($AK25&gt;=$B$33,$B$34,VLOOKUP($AK25,'THOR i, Index'!$A:$D,4,0)))</f>
        <v>0.49297999999999997</v>
      </c>
      <c r="AM25" s="126">
        <f t="shared" si="18"/>
        <v>1</v>
      </c>
      <c r="AN25" s="127">
        <f t="shared" si="19"/>
        <v>1.0000135063013698</v>
      </c>
    </row>
    <row r="26" spans="1:40" x14ac:dyDescent="0.3">
      <c r="A26" s="51" t="s">
        <v>20</v>
      </c>
      <c r="B26" s="57">
        <v>1000</v>
      </c>
      <c r="L26" s="29"/>
      <c r="AE26" s="88">
        <f t="shared" si="15"/>
        <v>24</v>
      </c>
      <c r="AF26" s="26">
        <f>IF(AE26="","",WORKDAY(AF25,1,Holiday!$A$2:$A$100000))</f>
        <v>43994</v>
      </c>
      <c r="AG26" s="89">
        <f>_xlfn.IFNA(VLOOKUP($AF26,'THOR i, Index'!$A:$D,4,0),"")</f>
        <v>0.49120000000000003</v>
      </c>
      <c r="AH26" s="90">
        <f t="shared" si="16"/>
        <v>3</v>
      </c>
      <c r="AI26" s="91">
        <f t="shared" si="21"/>
        <v>1.0000403726027398</v>
      </c>
      <c r="AJ26" s="102">
        <f t="shared" si="17"/>
        <v>24</v>
      </c>
      <c r="AK26" s="103">
        <f>IF(AJ26="","",WORKDAY(AK25,1,Holiday!$A$2:$A$100000))</f>
        <v>43994</v>
      </c>
      <c r="AL26" s="125">
        <f>IF(AJ26="","",IF($AK26&gt;=$B$33,$B$34,VLOOKUP($AK26,'THOR i, Index'!$A:$D,4,0)))</f>
        <v>0.49120000000000003</v>
      </c>
      <c r="AM26" s="126">
        <f t="shared" si="18"/>
        <v>3</v>
      </c>
      <c r="AN26" s="127">
        <f t="shared" si="19"/>
        <v>1.0000403726027398</v>
      </c>
    </row>
    <row r="27" spans="1:40" x14ac:dyDescent="0.3">
      <c r="A27" s="51" t="s">
        <v>22</v>
      </c>
      <c r="B27" s="71">
        <f>B26*$B$3</f>
        <v>1000000</v>
      </c>
      <c r="L27" s="29"/>
      <c r="AE27" s="88">
        <f t="shared" si="15"/>
        <v>25</v>
      </c>
      <c r="AF27" s="26">
        <f>IF(AE27="","",WORKDAY(AF26,1,Holiday!$A$2:$A$100000))</f>
        <v>43997</v>
      </c>
      <c r="AG27" s="89">
        <f>_xlfn.IFNA(VLOOKUP($AF27,'THOR i, Index'!$A:$D,4,0),"")</f>
        <v>0.49003999999999998</v>
      </c>
      <c r="AH27" s="90" t="str">
        <f t="shared" si="16"/>
        <v/>
      </c>
      <c r="AI27" s="91" t="str">
        <f t="shared" si="21"/>
        <v/>
      </c>
      <c r="AJ27" s="102">
        <f t="shared" si="17"/>
        <v>25</v>
      </c>
      <c r="AK27" s="103">
        <f>IF(AJ27="","",WORKDAY(AK26,1,Holiday!$A$2:$A$100000))</f>
        <v>43997</v>
      </c>
      <c r="AL27" s="125">
        <f>IF(AJ27="","",IF($AK27&gt;=$B$33,$B$34,VLOOKUP($AK27,'THOR i, Index'!$A:$D,4,0)))</f>
        <v>0.49003999999999998</v>
      </c>
      <c r="AM27" s="126">
        <f t="shared" si="18"/>
        <v>1</v>
      </c>
      <c r="AN27" s="127">
        <f t="shared" si="19"/>
        <v>1.0000134257534246</v>
      </c>
    </row>
    <row r="28" spans="1:40" x14ac:dyDescent="0.3">
      <c r="A28" s="51" t="s">
        <v>90</v>
      </c>
      <c r="B28" s="72">
        <v>7.5</v>
      </c>
      <c r="L28" s="29"/>
      <c r="AE28" s="88" t="str">
        <f t="shared" si="15"/>
        <v/>
      </c>
      <c r="AF28" s="26" t="str">
        <f>IF(AE28="","",WORKDAY(AF27,1,Holiday!$A$2:$A$100000))</f>
        <v/>
      </c>
      <c r="AG28" s="89" t="str">
        <f>_xlfn.IFNA(VLOOKUP($AF28,'THOR i, Index'!$A:$D,4,0),"")</f>
        <v/>
      </c>
      <c r="AH28" s="90" t="str">
        <f t="shared" si="16"/>
        <v/>
      </c>
      <c r="AI28" s="91" t="str">
        <f t="shared" si="21"/>
        <v/>
      </c>
      <c r="AJ28" s="102">
        <f t="shared" si="17"/>
        <v>26</v>
      </c>
      <c r="AK28" s="103">
        <f>IF(AJ28="","",WORKDAY(AK27,1,Holiday!$A$2:$A$100000))</f>
        <v>43998</v>
      </c>
      <c r="AL28" s="125">
        <f>IF(AJ28="","",IF($AK28&gt;=$B$33,$B$34,VLOOKUP($AK28,'THOR i, Index'!$A:$D,4,0)))</f>
        <v>0.49098999999999998</v>
      </c>
      <c r="AM28" s="126">
        <f t="shared" si="18"/>
        <v>1</v>
      </c>
      <c r="AN28" s="127">
        <f t="shared" si="19"/>
        <v>1.0000134517808219</v>
      </c>
    </row>
    <row r="29" spans="1:40" x14ac:dyDescent="0.3">
      <c r="A29" s="51" t="s">
        <v>32</v>
      </c>
      <c r="B29" s="52">
        <f>B24-B31</f>
        <v>35</v>
      </c>
      <c r="L29" s="29"/>
      <c r="AE29" s="88" t="str">
        <f t="shared" si="15"/>
        <v/>
      </c>
      <c r="AF29" s="26" t="str">
        <f>IF(AE29="","",WORKDAY(AF28,1,Holiday!$A$2:$A$100000))</f>
        <v/>
      </c>
      <c r="AG29" s="89" t="str">
        <f>_xlfn.IFNA(VLOOKUP($AF29,'THOR i, Index'!$A:$D,4,0),"")</f>
        <v/>
      </c>
      <c r="AH29" s="90" t="str">
        <f t="shared" si="16"/>
        <v/>
      </c>
      <c r="AI29" s="91" t="str">
        <f t="shared" si="21"/>
        <v/>
      </c>
      <c r="AJ29" s="102">
        <f t="shared" si="17"/>
        <v>27</v>
      </c>
      <c r="AK29" s="103">
        <f>IF(AJ29="","",WORKDAY(AK28,1,Holiday!$A$2:$A$100000))</f>
        <v>43999</v>
      </c>
      <c r="AL29" s="125">
        <f>IF(AJ29="","",IF($AK29&gt;=$B$33,$B$34,VLOOKUP($AK29,'THOR i, Index'!$A:$D,4,0)))</f>
        <v>0.49265999999999999</v>
      </c>
      <c r="AM29" s="126">
        <f t="shared" si="18"/>
        <v>1</v>
      </c>
      <c r="AN29" s="127">
        <f t="shared" si="19"/>
        <v>1.0000134975342465</v>
      </c>
    </row>
    <row r="30" spans="1:40" x14ac:dyDescent="0.3">
      <c r="A30" s="51" t="s">
        <v>33</v>
      </c>
      <c r="B30" s="52">
        <f>B32-B24</f>
        <v>56</v>
      </c>
      <c r="L30" s="29"/>
      <c r="AE30" s="88" t="str">
        <f t="shared" si="15"/>
        <v/>
      </c>
      <c r="AF30" s="26" t="str">
        <f>IF(AE30="","",WORKDAY(AF29,1,Holiday!$A$2:$A$100000))</f>
        <v/>
      </c>
      <c r="AG30" s="89" t="str">
        <f>_xlfn.IFNA(VLOOKUP($AF30,'THOR i, Index'!$A:$D,4,0),"")</f>
        <v/>
      </c>
      <c r="AH30" s="90" t="str">
        <f t="shared" si="16"/>
        <v/>
      </c>
      <c r="AI30" s="91" t="str">
        <f t="shared" si="21"/>
        <v/>
      </c>
      <c r="AJ30" s="102">
        <f t="shared" si="17"/>
        <v>28</v>
      </c>
      <c r="AK30" s="103">
        <f>IF(AJ30="","",WORKDAY(AK29,1,Holiday!$A$2:$A$100000))</f>
        <v>44000</v>
      </c>
      <c r="AL30" s="125">
        <f>IF(AJ30="","",IF($AK30&gt;=$B$33,$B$34,VLOOKUP($AK30,'THOR i, Index'!$A:$D,4,0)))</f>
        <v>0.49265999999999999</v>
      </c>
      <c r="AM30" s="126">
        <f t="shared" si="18"/>
        <v>1</v>
      </c>
      <c r="AN30" s="127">
        <f t="shared" si="19"/>
        <v>1.0000134975342465</v>
      </c>
    </row>
    <row r="31" spans="1:40" x14ac:dyDescent="0.3">
      <c r="A31" s="51" t="s">
        <v>30</v>
      </c>
      <c r="B31" s="58">
        <f>VLOOKUP($B$24,E3:$E$22,1,1)</f>
        <v>43969</v>
      </c>
      <c r="L31" s="29"/>
      <c r="AE31" s="88" t="str">
        <f t="shared" si="15"/>
        <v/>
      </c>
      <c r="AF31" s="26" t="str">
        <f>IF(AE31="","",WORKDAY(AF30,1,Holiday!$A$2:$A$100000))</f>
        <v/>
      </c>
      <c r="AG31" s="89" t="str">
        <f>_xlfn.IFNA(VLOOKUP($AF31,'THOR i, Index'!$A:$D,4,0),"")</f>
        <v/>
      </c>
      <c r="AH31" s="90" t="str">
        <f t="shared" si="16"/>
        <v/>
      </c>
      <c r="AI31" s="91" t="str">
        <f t="shared" si="21"/>
        <v/>
      </c>
      <c r="AJ31" s="102">
        <f t="shared" si="17"/>
        <v>29</v>
      </c>
      <c r="AK31" s="103">
        <f>IF(AJ31="","",WORKDAY(AK30,1,Holiday!$A$2:$A$100000))</f>
        <v>44001</v>
      </c>
      <c r="AL31" s="125">
        <f>IF(AJ31="","",IF($AK31&gt;=$B$33,$B$34,VLOOKUP($AK31,'THOR i, Index'!$A:$D,4,0)))</f>
        <v>0.49265999999999999</v>
      </c>
      <c r="AM31" s="126">
        <f t="shared" si="18"/>
        <v>3</v>
      </c>
      <c r="AN31" s="127">
        <f t="shared" si="19"/>
        <v>1.0000404926027398</v>
      </c>
    </row>
    <row r="32" spans="1:40" x14ac:dyDescent="0.3">
      <c r="A32" s="51" t="s">
        <v>31</v>
      </c>
      <c r="B32" s="58">
        <f>VLOOKUP($B$24,E3:$F$22,2,1)</f>
        <v>44060</v>
      </c>
      <c r="L32" s="29"/>
      <c r="AE32" s="88" t="str">
        <f t="shared" si="15"/>
        <v/>
      </c>
      <c r="AF32" s="26" t="str">
        <f>IF(AE32="","",WORKDAY(AF31,1,Holiday!$A$2:$A$100000))</f>
        <v/>
      </c>
      <c r="AG32" s="89" t="str">
        <f>_xlfn.IFNA(VLOOKUP($AF32,'THOR i, Index'!$A:$D,4,0),"")</f>
        <v/>
      </c>
      <c r="AH32" s="90" t="str">
        <f t="shared" si="16"/>
        <v/>
      </c>
      <c r="AI32" s="91" t="str">
        <f t="shared" si="21"/>
        <v/>
      </c>
      <c r="AJ32" s="102">
        <f t="shared" si="17"/>
        <v>30</v>
      </c>
      <c r="AK32" s="103">
        <f>IF(AJ32="","",WORKDAY(AK31,1,Holiday!$A$2:$A$100000))</f>
        <v>44004</v>
      </c>
      <c r="AL32" s="125">
        <f>IF(AJ32="","",IF($AK32&gt;=$B$33,$B$34,VLOOKUP($AK32,'THOR i, Index'!$A:$D,4,0)))</f>
        <v>0.49265999999999999</v>
      </c>
      <c r="AM32" s="126">
        <f t="shared" si="18"/>
        <v>1</v>
      </c>
      <c r="AN32" s="127">
        <f t="shared" si="19"/>
        <v>1.0000134975342465</v>
      </c>
    </row>
    <row r="33" spans="1:40" ht="21.75" x14ac:dyDescent="0.3">
      <c r="A33" s="51" t="s">
        <v>51</v>
      </c>
      <c r="B33" s="58">
        <f>WORKDAY($B$22,-1,Holiday!$A$2:$A$100000)</f>
        <v>43999</v>
      </c>
      <c r="L33" s="29"/>
      <c r="AE33" s="88" t="str">
        <f t="shared" si="15"/>
        <v/>
      </c>
      <c r="AF33" s="26" t="str">
        <f>IF(AE33="","",WORKDAY(AF32,1,Holiday!$A$2:$A$100000))</f>
        <v/>
      </c>
      <c r="AG33" s="89" t="str">
        <f>_xlfn.IFNA(VLOOKUP($AF33,'THOR i, Index'!$A:$D,4,0),"")</f>
        <v/>
      </c>
      <c r="AH33" s="90" t="str">
        <f t="shared" si="16"/>
        <v/>
      </c>
      <c r="AI33" s="91" t="str">
        <f t="shared" si="21"/>
        <v/>
      </c>
      <c r="AJ33" s="102">
        <f t="shared" si="17"/>
        <v>31</v>
      </c>
      <c r="AK33" s="103">
        <f>IF(AJ33="","",WORKDAY(AK32,1,Holiday!$A$2:$A$100000))</f>
        <v>44005</v>
      </c>
      <c r="AL33" s="125">
        <f>IF(AJ33="","",IF($AK33&gt;=$B$33,$B$34,VLOOKUP($AK33,'THOR i, Index'!$A:$D,4,0)))</f>
        <v>0.49265999999999999</v>
      </c>
      <c r="AM33" s="126">
        <f t="shared" si="18"/>
        <v>1</v>
      </c>
      <c r="AN33" s="127">
        <f t="shared" si="19"/>
        <v>1.0000134975342465</v>
      </c>
    </row>
    <row r="34" spans="1:40" ht="22.5" thickBot="1" x14ac:dyDescent="0.35">
      <c r="A34" s="62" t="s">
        <v>50</v>
      </c>
      <c r="B34" s="73">
        <f>_xlfn.IFNA(VLOOKUP($B$33,'THOR i, Index'!$A:$D,4,0),LOOKUP(2,1/NOT(ISBLANK('THOR i, Index'!$D:$D)),'THOR i, Index'!$D:$D))</f>
        <v>0.49265999999999999</v>
      </c>
      <c r="L34" s="29"/>
      <c r="AE34" s="88" t="str">
        <f t="shared" si="15"/>
        <v/>
      </c>
      <c r="AF34" s="26" t="str">
        <f>IF(AE34="","",WORKDAY(AF33,1,Holiday!$A$2:$A$100000))</f>
        <v/>
      </c>
      <c r="AG34" s="89" t="str">
        <f>_xlfn.IFNA(VLOOKUP($AF34,'THOR i, Index'!$A:$D,4,0),"")</f>
        <v/>
      </c>
      <c r="AH34" s="90" t="str">
        <f t="shared" si="16"/>
        <v/>
      </c>
      <c r="AI34" s="91" t="str">
        <f t="shared" si="21"/>
        <v/>
      </c>
      <c r="AJ34" s="102">
        <f t="shared" si="17"/>
        <v>32</v>
      </c>
      <c r="AK34" s="103">
        <f>IF(AJ34="","",WORKDAY(AK33,1,Holiday!$A$2:$A$100000))</f>
        <v>44006</v>
      </c>
      <c r="AL34" s="125">
        <f>IF(AJ34="","",IF($AK34&gt;=$B$33,$B$34,VLOOKUP($AK34,'THOR i, Index'!$A:$D,4,0)))</f>
        <v>0.49265999999999999</v>
      </c>
      <c r="AM34" s="126">
        <f t="shared" si="18"/>
        <v>1</v>
      </c>
      <c r="AN34" s="127">
        <f t="shared" si="19"/>
        <v>1.0000134975342465</v>
      </c>
    </row>
    <row r="35" spans="1:40" ht="21.75" x14ac:dyDescent="0.3">
      <c r="A35" s="99" t="s">
        <v>147</v>
      </c>
      <c r="B35" s="100">
        <f>COUNTIFS('Business Day'!$B:$B,"&gt;="&amp;$B$36,'Business Day'!$B:$B,"&lt;="&amp;$B$37)-1</f>
        <v>24</v>
      </c>
      <c r="AE35" s="88" t="str">
        <f t="shared" si="15"/>
        <v/>
      </c>
      <c r="AF35" s="26" t="str">
        <f>IF(AE35="","",WORKDAY(AF34,1,Holiday!$A$2:$A$100000))</f>
        <v/>
      </c>
      <c r="AG35" s="89" t="str">
        <f>_xlfn.IFNA(VLOOKUP($AF35,'THOR i, Index'!$A:$D,4,0),"")</f>
        <v/>
      </c>
      <c r="AH35" s="90" t="str">
        <f t="shared" si="16"/>
        <v/>
      </c>
      <c r="AI35" s="91" t="str">
        <f t="shared" si="21"/>
        <v/>
      </c>
      <c r="AJ35" s="102">
        <f t="shared" si="17"/>
        <v>33</v>
      </c>
      <c r="AK35" s="103">
        <f>IF(AJ35="","",WORKDAY(AK34,1,Holiday!$A$2:$A$100000))</f>
        <v>44007</v>
      </c>
      <c r="AL35" s="125">
        <f>IF(AJ35="","",IF($AK35&gt;=$B$33,$B$34,VLOOKUP($AK35,'THOR i, Index'!$A:$D,4,0)))</f>
        <v>0.49265999999999999</v>
      </c>
      <c r="AM35" s="126">
        <f t="shared" si="18"/>
        <v>1</v>
      </c>
      <c r="AN35" s="127">
        <f t="shared" si="19"/>
        <v>1.0000134975342465</v>
      </c>
    </row>
    <row r="36" spans="1:40" x14ac:dyDescent="0.3">
      <c r="A36" s="59" t="s">
        <v>68</v>
      </c>
      <c r="B36" s="60">
        <f>WORKDAY($B$31,-$B$8,Holiday!$A$2:$A$995)</f>
        <v>43962</v>
      </c>
      <c r="AE36" s="88" t="str">
        <f t="shared" si="15"/>
        <v/>
      </c>
      <c r="AF36" s="26" t="str">
        <f>IF(AE36="","",WORKDAY(AF35,1,Holiday!$A$2:$A$100000))</f>
        <v/>
      </c>
      <c r="AG36" s="89" t="str">
        <f>_xlfn.IFNA(VLOOKUP($AF36,'THOR i, Index'!$A:$D,4,0),"")</f>
        <v/>
      </c>
      <c r="AH36" s="90" t="str">
        <f t="shared" si="16"/>
        <v/>
      </c>
      <c r="AI36" s="91" t="str">
        <f t="shared" si="21"/>
        <v/>
      </c>
      <c r="AJ36" s="102">
        <f t="shared" si="17"/>
        <v>34</v>
      </c>
      <c r="AK36" s="103">
        <f>IF(AJ36="","",WORKDAY(AK35,1,Holiday!$A$2:$A$100000))</f>
        <v>44008</v>
      </c>
      <c r="AL36" s="125">
        <f>IF(AJ36="","",IF($AK36&gt;=$B$33,$B$34,VLOOKUP($AK36,'THOR i, Index'!$A:$D,4,0)))</f>
        <v>0.49265999999999999</v>
      </c>
      <c r="AM36" s="126">
        <f t="shared" si="18"/>
        <v>3</v>
      </c>
      <c r="AN36" s="127">
        <f t="shared" si="19"/>
        <v>1.0000404926027398</v>
      </c>
    </row>
    <row r="37" spans="1:40" x14ac:dyDescent="0.3">
      <c r="A37" s="59" t="s">
        <v>66</v>
      </c>
      <c r="B37" s="60">
        <f>WORKDAY($B$24,-$B$8,Holiday!$A$2:$A$995)</f>
        <v>43997</v>
      </c>
      <c r="L37" s="81"/>
      <c r="AE37" s="88" t="str">
        <f t="shared" si="15"/>
        <v/>
      </c>
      <c r="AF37" s="26" t="str">
        <f>IF(AE37="","",WORKDAY(AF36,1,Holiday!$A$2:$A$100000))</f>
        <v/>
      </c>
      <c r="AG37" s="89" t="str">
        <f>_xlfn.IFNA(VLOOKUP($AF37,'THOR i, Index'!$A:$D,4,0),"")</f>
        <v/>
      </c>
      <c r="AH37" s="90" t="str">
        <f t="shared" si="16"/>
        <v/>
      </c>
      <c r="AI37" s="91" t="str">
        <f t="shared" si="21"/>
        <v/>
      </c>
      <c r="AJ37" s="102">
        <f t="shared" si="17"/>
        <v>35</v>
      </c>
      <c r="AK37" s="103">
        <f>IF(AJ37="","",WORKDAY(AK36,1,Holiday!$A$2:$A$100000))</f>
        <v>44011</v>
      </c>
      <c r="AL37" s="125">
        <f>IF(AJ37="","",IF($AK37&gt;=$B$33,$B$34,VLOOKUP($AK37,'THOR i, Index'!$A:$D,4,0)))</f>
        <v>0.49265999999999999</v>
      </c>
      <c r="AM37" s="126">
        <f t="shared" si="18"/>
        <v>1</v>
      </c>
      <c r="AN37" s="127">
        <f t="shared" si="19"/>
        <v>1.0000134975342465</v>
      </c>
    </row>
    <row r="38" spans="1:40" ht="21.75" x14ac:dyDescent="0.3">
      <c r="A38" s="59" t="s">
        <v>69</v>
      </c>
      <c r="B38" s="150">
        <f>B37-B36</f>
        <v>35</v>
      </c>
      <c r="AE38" s="88" t="str">
        <f t="shared" si="15"/>
        <v/>
      </c>
      <c r="AF38" s="26" t="str">
        <f>IF(AE38="","",WORKDAY(AF37,1,Holiday!$A$2:$A$100000))</f>
        <v/>
      </c>
      <c r="AG38" s="89" t="str">
        <f>_xlfn.IFNA(VLOOKUP($AF38,'THOR i, Index'!$A:$D,4,0),"")</f>
        <v/>
      </c>
      <c r="AH38" s="90" t="str">
        <f t="shared" si="16"/>
        <v/>
      </c>
      <c r="AI38" s="91" t="str">
        <f t="shared" si="21"/>
        <v/>
      </c>
      <c r="AJ38" s="102">
        <f t="shared" si="17"/>
        <v>36</v>
      </c>
      <c r="AK38" s="103">
        <f>IF(AJ38="","",WORKDAY(AK37,1,Holiday!$A$2:$A$100000))</f>
        <v>44012</v>
      </c>
      <c r="AL38" s="125">
        <f>IF(AJ38="","",IF($AK38&gt;=$B$33,$B$34,VLOOKUP($AK38,'THOR i, Index'!$A:$D,4,0)))</f>
        <v>0.49265999999999999</v>
      </c>
      <c r="AM38" s="126">
        <f t="shared" si="18"/>
        <v>1</v>
      </c>
      <c r="AN38" s="127">
        <f t="shared" si="19"/>
        <v>1.0000134975342465</v>
      </c>
    </row>
    <row r="39" spans="1:40" ht="21.75" x14ac:dyDescent="0.3">
      <c r="A39" s="61" t="s">
        <v>173</v>
      </c>
      <c r="B39" s="151">
        <f>IF($B$29=0,0,ROUND((PRODUCT($AI:$AI)-1)*(365/$B$38),7))</f>
        <v>5.5678000000000004E-3</v>
      </c>
      <c r="AE39" s="88" t="str">
        <f t="shared" si="15"/>
        <v/>
      </c>
      <c r="AF39" s="26" t="str">
        <f>IF(AE39="","",WORKDAY(AF38,1,Holiday!$A$2:$A$100000))</f>
        <v/>
      </c>
      <c r="AG39" s="89" t="str">
        <f>_xlfn.IFNA(VLOOKUP($AF39,'THOR i, Index'!$A:$D,4,0),"")</f>
        <v/>
      </c>
      <c r="AH39" s="90" t="str">
        <f t="shared" si="16"/>
        <v/>
      </c>
      <c r="AI39" s="91" t="str">
        <f t="shared" si="21"/>
        <v/>
      </c>
      <c r="AJ39" s="102">
        <f t="shared" si="17"/>
        <v>37</v>
      </c>
      <c r="AK39" s="103">
        <f>IF(AJ39="","",WORKDAY(AK38,1,Holiday!$A$2:$A$100000))</f>
        <v>44013</v>
      </c>
      <c r="AL39" s="125">
        <f>IF(AJ39="","",IF($AK39&gt;=$B$33,$B$34,VLOOKUP($AK39,'THOR i, Index'!$A:$D,4,0)))</f>
        <v>0.49265999999999999</v>
      </c>
      <c r="AM39" s="126">
        <f t="shared" si="18"/>
        <v>1</v>
      </c>
      <c r="AN39" s="127">
        <f t="shared" si="19"/>
        <v>1.0000134975342465</v>
      </c>
    </row>
    <row r="40" spans="1:40" ht="19.5" thickBot="1" x14ac:dyDescent="0.35">
      <c r="A40" s="61" t="s">
        <v>150</v>
      </c>
      <c r="B40" s="152">
        <f>IF($B$29=0,0,$B$39+$B$10/10000)</f>
        <v>6.5678000000000004E-3</v>
      </c>
      <c r="AE40" s="88" t="str">
        <f t="shared" si="15"/>
        <v/>
      </c>
      <c r="AF40" s="26" t="str">
        <f>IF(AE40="","",WORKDAY(AF39,1,Holiday!$A$2:$A$100000))</f>
        <v/>
      </c>
      <c r="AG40" s="89" t="str">
        <f>_xlfn.IFNA(VLOOKUP($AF40,'THOR i, Index'!$A:$D,4,0),"")</f>
        <v/>
      </c>
      <c r="AH40" s="90" t="str">
        <f t="shared" si="16"/>
        <v/>
      </c>
      <c r="AI40" s="91" t="str">
        <f t="shared" si="21"/>
        <v/>
      </c>
      <c r="AJ40" s="102">
        <f t="shared" si="17"/>
        <v>38</v>
      </c>
      <c r="AK40" s="103">
        <f>IF(AJ40="","",WORKDAY(AK39,1,Holiday!$A$2:$A$100000))</f>
        <v>44014</v>
      </c>
      <c r="AL40" s="125">
        <f>IF(AJ40="","",IF($AK40&gt;=$B$33,$B$34,VLOOKUP($AK40,'THOR i, Index'!$A:$D,4,0)))</f>
        <v>0.49265999999999999</v>
      </c>
      <c r="AM40" s="126">
        <f t="shared" si="18"/>
        <v>1</v>
      </c>
      <c r="AN40" s="127">
        <f t="shared" si="19"/>
        <v>1.0000134975342465</v>
      </c>
    </row>
    <row r="41" spans="1:40" ht="21.75" x14ac:dyDescent="0.3">
      <c r="A41" s="135" t="s">
        <v>67</v>
      </c>
      <c r="B41" s="153">
        <f>COUNTIFS('Business Day'!$B:$B,"&gt;="&amp;$B$42,'Business Day'!$B:$B,"&lt;="&amp;$B$43)-1</f>
        <v>60</v>
      </c>
      <c r="AE41" s="88" t="str">
        <f t="shared" si="15"/>
        <v/>
      </c>
      <c r="AF41" s="26" t="str">
        <f>IF(AE41="","",WORKDAY(AF40,1,Holiday!$A$2:$A$100000))</f>
        <v/>
      </c>
      <c r="AG41" s="89" t="str">
        <f>_xlfn.IFNA(VLOOKUP($AF41,'THOR i, Index'!$A:$D,4,0),"")</f>
        <v/>
      </c>
      <c r="AH41" s="90" t="str">
        <f t="shared" si="16"/>
        <v/>
      </c>
      <c r="AI41" s="91" t="str">
        <f t="shared" si="21"/>
        <v/>
      </c>
      <c r="AJ41" s="102">
        <f t="shared" si="17"/>
        <v>39</v>
      </c>
      <c r="AK41" s="103">
        <f>IF(AJ41="","",WORKDAY(AK40,1,Holiday!$A$2:$A$100000))</f>
        <v>44015</v>
      </c>
      <c r="AL41" s="125">
        <f>IF(AJ41="","",IF($AK41&gt;=$B$33,$B$34,VLOOKUP($AK41,'THOR i, Index'!$A:$D,4,0)))</f>
        <v>0.49265999999999999</v>
      </c>
      <c r="AM41" s="126">
        <f t="shared" si="18"/>
        <v>4</v>
      </c>
      <c r="AN41" s="127">
        <f t="shared" si="19"/>
        <v>1.0000539901369863</v>
      </c>
    </row>
    <row r="42" spans="1:40" x14ac:dyDescent="0.3">
      <c r="A42" s="136" t="s">
        <v>64</v>
      </c>
      <c r="B42" s="154">
        <f>WORKDAY($B$31,-$B$8,Holiday!$A$2:$A$995)</f>
        <v>43962</v>
      </c>
      <c r="AE42" s="88" t="str">
        <f t="shared" si="15"/>
        <v/>
      </c>
      <c r="AF42" s="26" t="str">
        <f>IF(AE42="","",WORKDAY(AF41,1,Holiday!$A$2:$A$100000))</f>
        <v/>
      </c>
      <c r="AG42" s="89" t="str">
        <f>_xlfn.IFNA(VLOOKUP($AF42,'THOR i, Index'!$A:$D,4,0),"")</f>
        <v/>
      </c>
      <c r="AH42" s="90" t="str">
        <f t="shared" si="16"/>
        <v/>
      </c>
      <c r="AI42" s="91" t="str">
        <f t="shared" si="21"/>
        <v/>
      </c>
      <c r="AJ42" s="102">
        <f t="shared" si="17"/>
        <v>40</v>
      </c>
      <c r="AK42" s="103">
        <f>IF(AJ42="","",WORKDAY(AK41,1,Holiday!$A$2:$A$100000))</f>
        <v>44019</v>
      </c>
      <c r="AL42" s="125">
        <f>IF(AJ42="","",IF($AK42&gt;=$B$33,$B$34,VLOOKUP($AK42,'THOR i, Index'!$A:$D,4,0)))</f>
        <v>0.49265999999999999</v>
      </c>
      <c r="AM42" s="126">
        <f t="shared" si="18"/>
        <v>1</v>
      </c>
      <c r="AN42" s="127">
        <f t="shared" si="19"/>
        <v>1.0000134975342465</v>
      </c>
    </row>
    <row r="43" spans="1:40" ht="21.75" x14ac:dyDescent="0.3">
      <c r="A43" s="136" t="s">
        <v>65</v>
      </c>
      <c r="B43" s="154">
        <f>WORKDAY($B$32,-$B$8,Holiday!$A$2:$A$1001)</f>
        <v>44050</v>
      </c>
      <c r="AE43" s="88" t="str">
        <f t="shared" si="15"/>
        <v/>
      </c>
      <c r="AF43" s="26" t="str">
        <f>IF(AE43="","",WORKDAY(AF42,1,Holiday!$A$2:$A$100000))</f>
        <v/>
      </c>
      <c r="AG43" s="89" t="str">
        <f>_xlfn.IFNA(VLOOKUP($AF43,'THOR i, Index'!$A:$D,4,0),"")</f>
        <v/>
      </c>
      <c r="AH43" s="90" t="str">
        <f t="shared" si="16"/>
        <v/>
      </c>
      <c r="AI43" s="91" t="str">
        <f t="shared" si="21"/>
        <v/>
      </c>
      <c r="AJ43" s="102">
        <f t="shared" si="17"/>
        <v>41</v>
      </c>
      <c r="AK43" s="103">
        <f>IF(AJ43="","",WORKDAY(AK42,1,Holiday!$A$2:$A$100000))</f>
        <v>44020</v>
      </c>
      <c r="AL43" s="125">
        <f>IF(AJ43="","",IF($AK43&gt;=$B$33,$B$34,VLOOKUP($AK43,'THOR i, Index'!$A:$D,4,0)))</f>
        <v>0.49265999999999999</v>
      </c>
      <c r="AM43" s="126">
        <f t="shared" si="18"/>
        <v>1</v>
      </c>
      <c r="AN43" s="127">
        <f t="shared" si="19"/>
        <v>1.0000134975342465</v>
      </c>
    </row>
    <row r="44" spans="1:40" ht="21.75" x14ac:dyDescent="0.3">
      <c r="A44" s="136" t="s">
        <v>69</v>
      </c>
      <c r="B44" s="155">
        <f>B43-B42</f>
        <v>88</v>
      </c>
      <c r="AE44" s="88" t="str">
        <f t="shared" si="15"/>
        <v/>
      </c>
      <c r="AF44" s="26" t="str">
        <f>IF(AE44="","",WORKDAY(AF43,1,Holiday!$A$2:$A$100000))</f>
        <v/>
      </c>
      <c r="AG44" s="89" t="str">
        <f>_xlfn.IFNA(VLOOKUP($AF44,'THOR i, Index'!$A:$D,4,0),"")</f>
        <v/>
      </c>
      <c r="AH44" s="90" t="str">
        <f t="shared" si="16"/>
        <v/>
      </c>
      <c r="AI44" s="91" t="str">
        <f t="shared" si="21"/>
        <v/>
      </c>
      <c r="AJ44" s="102">
        <f t="shared" si="17"/>
        <v>42</v>
      </c>
      <c r="AK44" s="103">
        <f>IF(AJ44="","",WORKDAY(AK43,1,Holiday!$A$2:$A$100000))</f>
        <v>44021</v>
      </c>
      <c r="AL44" s="125">
        <f>IF(AJ44="","",IF($AK44&gt;=$B$33,$B$34,VLOOKUP($AK44,'THOR i, Index'!$A:$D,4,0)))</f>
        <v>0.49265999999999999</v>
      </c>
      <c r="AM44" s="126">
        <f t="shared" si="18"/>
        <v>1</v>
      </c>
      <c r="AN44" s="127">
        <f t="shared" si="19"/>
        <v>1.0000134975342465</v>
      </c>
    </row>
    <row r="45" spans="1:40" ht="21.75" x14ac:dyDescent="0.3">
      <c r="A45" s="137" t="s">
        <v>153</v>
      </c>
      <c r="B45" s="156">
        <f>ROUND((PRODUCT($AN:$AN)-1)*(365/$B$44),7)</f>
        <v>5.1837999999999997E-3</v>
      </c>
      <c r="AE45" s="88" t="str">
        <f t="shared" si="15"/>
        <v/>
      </c>
      <c r="AF45" s="26" t="str">
        <f>IF(AE45="","",WORKDAY(AF44,1,Holiday!$A$2:$A$100000))</f>
        <v/>
      </c>
      <c r="AG45" s="89" t="str">
        <f>_xlfn.IFNA(VLOOKUP($AF45,'THOR i, Index'!$A:$D,4,0),"")</f>
        <v/>
      </c>
      <c r="AH45" s="90" t="str">
        <f t="shared" si="16"/>
        <v/>
      </c>
      <c r="AI45" s="91" t="str">
        <f t="shared" si="21"/>
        <v/>
      </c>
      <c r="AJ45" s="102">
        <f t="shared" si="17"/>
        <v>43</v>
      </c>
      <c r="AK45" s="103">
        <f>IF(AJ45="","",WORKDAY(AK44,1,Holiday!$A$2:$A$100000))</f>
        <v>44022</v>
      </c>
      <c r="AL45" s="125">
        <f>IF(AJ45="","",IF($AK45&gt;=$B$33,$B$34,VLOOKUP($AK45,'THOR i, Index'!$A:$D,4,0)))</f>
        <v>0.49265999999999999</v>
      </c>
      <c r="AM45" s="126">
        <f t="shared" si="18"/>
        <v>3</v>
      </c>
      <c r="AN45" s="127">
        <f t="shared" si="19"/>
        <v>1.0000404926027398</v>
      </c>
    </row>
    <row r="46" spans="1:40" ht="19.5" thickBot="1" x14ac:dyDescent="0.35">
      <c r="A46" s="138" t="s">
        <v>151</v>
      </c>
      <c r="B46" s="157">
        <f>$B$45+$B$10/10000</f>
        <v>6.1837999999999997E-3</v>
      </c>
      <c r="K46" s="82"/>
      <c r="AE46" s="88" t="str">
        <f t="shared" si="15"/>
        <v/>
      </c>
      <c r="AF46" s="26" t="str">
        <f>IF(AE46="","",WORKDAY(AF45,1,Holiday!$A$2:$A$100000))</f>
        <v/>
      </c>
      <c r="AG46" s="89" t="str">
        <f>_xlfn.IFNA(VLOOKUP($AF46,'THOR i, Index'!$A:$D,4,0),"")</f>
        <v/>
      </c>
      <c r="AH46" s="90" t="str">
        <f t="shared" si="16"/>
        <v/>
      </c>
      <c r="AI46" s="91" t="str">
        <f t="shared" si="21"/>
        <v/>
      </c>
      <c r="AJ46" s="102">
        <f t="shared" si="17"/>
        <v>44</v>
      </c>
      <c r="AK46" s="103">
        <f>IF(AJ46="","",WORKDAY(AK45,1,Holiday!$A$2:$A$100000))</f>
        <v>44025</v>
      </c>
      <c r="AL46" s="125">
        <f>IF(AJ46="","",IF($AK46&gt;=$B$33,$B$34,VLOOKUP($AK46,'THOR i, Index'!$A:$D,4,0)))</f>
        <v>0.49265999999999999</v>
      </c>
      <c r="AM46" s="126">
        <f t="shared" si="18"/>
        <v>1</v>
      </c>
      <c r="AN46" s="127">
        <f t="shared" si="19"/>
        <v>1.0000134975342465</v>
      </c>
    </row>
    <row r="47" spans="1:40" x14ac:dyDescent="0.3">
      <c r="AE47" s="88" t="str">
        <f t="shared" si="15"/>
        <v/>
      </c>
      <c r="AF47" s="26" t="str">
        <f>IF(AE47="","",WORKDAY(AF46,1,Holiday!$A$2:$A$100000))</f>
        <v/>
      </c>
      <c r="AG47" s="89" t="str">
        <f>_xlfn.IFNA(VLOOKUP($AF47,'THOR i, Index'!$A:$D,4,0),"")</f>
        <v/>
      </c>
      <c r="AH47" s="90" t="str">
        <f t="shared" si="16"/>
        <v/>
      </c>
      <c r="AI47" s="91" t="str">
        <f t="shared" si="21"/>
        <v/>
      </c>
      <c r="AJ47" s="102">
        <f t="shared" si="17"/>
        <v>45</v>
      </c>
      <c r="AK47" s="103">
        <f>IF(AJ47="","",WORKDAY(AK46,1,Holiday!$A$2:$A$100000))</f>
        <v>44026</v>
      </c>
      <c r="AL47" s="125">
        <f>IF(AJ47="","",IF($AK47&gt;=$B$33,$B$34,VLOOKUP($AK47,'THOR i, Index'!$A:$D,4,0)))</f>
        <v>0.49265999999999999</v>
      </c>
      <c r="AM47" s="126">
        <f t="shared" si="18"/>
        <v>1</v>
      </c>
      <c r="AN47" s="127">
        <f t="shared" si="19"/>
        <v>1.0000134975342465</v>
      </c>
    </row>
    <row r="48" spans="1:40" x14ac:dyDescent="0.3">
      <c r="AE48" s="88" t="str">
        <f t="shared" si="15"/>
        <v/>
      </c>
      <c r="AF48" s="26" t="str">
        <f>IF(AE48="","",WORKDAY(AF47,1,Holiday!$A$2:$A$100000))</f>
        <v/>
      </c>
      <c r="AG48" s="89" t="str">
        <f>_xlfn.IFNA(VLOOKUP($AF48,'THOR i, Index'!$A:$D,4,0),"")</f>
        <v/>
      </c>
      <c r="AH48" s="90" t="str">
        <f t="shared" si="16"/>
        <v/>
      </c>
      <c r="AI48" s="91" t="str">
        <f t="shared" si="21"/>
        <v/>
      </c>
      <c r="AJ48" s="102">
        <f t="shared" si="17"/>
        <v>46</v>
      </c>
      <c r="AK48" s="103">
        <f>IF(AJ48="","",WORKDAY(AK47,1,Holiday!$A$2:$A$100000))</f>
        <v>44027</v>
      </c>
      <c r="AL48" s="125">
        <f>IF(AJ48="","",IF($AK48&gt;=$B$33,$B$34,VLOOKUP($AK48,'THOR i, Index'!$A:$D,4,0)))</f>
        <v>0.49265999999999999</v>
      </c>
      <c r="AM48" s="126">
        <f t="shared" si="18"/>
        <v>1</v>
      </c>
      <c r="AN48" s="127">
        <f t="shared" si="19"/>
        <v>1.0000134975342465</v>
      </c>
    </row>
    <row r="49" spans="2:40" x14ac:dyDescent="0.3">
      <c r="AE49" s="88" t="str">
        <f t="shared" si="15"/>
        <v/>
      </c>
      <c r="AF49" s="26" t="str">
        <f>IF(AE49="","",WORKDAY(AF48,1,Holiday!$A$2:$A$100000))</f>
        <v/>
      </c>
      <c r="AG49" s="89" t="str">
        <f>_xlfn.IFNA(VLOOKUP($AF49,'THOR i, Index'!$A:$D,4,0),"")</f>
        <v/>
      </c>
      <c r="AH49" s="90" t="str">
        <f t="shared" si="16"/>
        <v/>
      </c>
      <c r="AI49" s="91" t="str">
        <f t="shared" si="21"/>
        <v/>
      </c>
      <c r="AJ49" s="102">
        <f t="shared" si="17"/>
        <v>47</v>
      </c>
      <c r="AK49" s="103">
        <f>IF(AJ49="","",WORKDAY(AK48,1,Holiday!$A$2:$A$100000))</f>
        <v>44028</v>
      </c>
      <c r="AL49" s="125">
        <f>IF(AJ49="","",IF($AK49&gt;=$B$33,$B$34,VLOOKUP($AK49,'THOR i, Index'!$A:$D,4,0)))</f>
        <v>0.49265999999999999</v>
      </c>
      <c r="AM49" s="126">
        <f t="shared" si="18"/>
        <v>1</v>
      </c>
      <c r="AN49" s="127">
        <f t="shared" si="19"/>
        <v>1.0000134975342465</v>
      </c>
    </row>
    <row r="50" spans="2:40" x14ac:dyDescent="0.3">
      <c r="AE50" s="88" t="str">
        <f t="shared" si="15"/>
        <v/>
      </c>
      <c r="AF50" s="26" t="str">
        <f>IF(AE50="","",WORKDAY(AF49,1,Holiday!$A$2:$A$100000))</f>
        <v/>
      </c>
      <c r="AG50" s="89" t="str">
        <f>_xlfn.IFNA(VLOOKUP($AF50,'THOR i, Index'!$A:$D,4,0),"")</f>
        <v/>
      </c>
      <c r="AH50" s="90" t="str">
        <f t="shared" si="16"/>
        <v/>
      </c>
      <c r="AI50" s="91" t="str">
        <f t="shared" si="21"/>
        <v/>
      </c>
      <c r="AJ50" s="102">
        <f t="shared" si="17"/>
        <v>48</v>
      </c>
      <c r="AK50" s="103">
        <f>IF(AJ50="","",WORKDAY(AK49,1,Holiday!$A$2:$A$100000))</f>
        <v>44029</v>
      </c>
      <c r="AL50" s="125">
        <f>IF(AJ50="","",IF($AK50&gt;=$B$33,$B$34,VLOOKUP($AK50,'THOR i, Index'!$A:$D,4,0)))</f>
        <v>0.49265999999999999</v>
      </c>
      <c r="AM50" s="126">
        <f t="shared" si="18"/>
        <v>3</v>
      </c>
      <c r="AN50" s="127">
        <f t="shared" si="19"/>
        <v>1.0000404926027398</v>
      </c>
    </row>
    <row r="51" spans="2:40" x14ac:dyDescent="0.3">
      <c r="AE51" s="88" t="str">
        <f t="shared" si="15"/>
        <v/>
      </c>
      <c r="AF51" s="26" t="str">
        <f>IF(AE51="","",WORKDAY(AF50,1,Holiday!$A$2:$A$100000))</f>
        <v/>
      </c>
      <c r="AG51" s="89" t="str">
        <f>_xlfn.IFNA(VLOOKUP($AF51,'THOR i, Index'!$A:$D,4,0),"")</f>
        <v/>
      </c>
      <c r="AH51" s="90" t="str">
        <f t="shared" si="16"/>
        <v/>
      </c>
      <c r="AI51" s="91" t="str">
        <f t="shared" si="21"/>
        <v/>
      </c>
      <c r="AJ51" s="102">
        <f t="shared" si="17"/>
        <v>49</v>
      </c>
      <c r="AK51" s="103">
        <f>IF(AJ51="","",WORKDAY(AK50,1,Holiday!$A$2:$A$100000))</f>
        <v>44032</v>
      </c>
      <c r="AL51" s="125">
        <f>IF(AJ51="","",IF($AK51&gt;=$B$33,$B$34,VLOOKUP($AK51,'THOR i, Index'!$A:$D,4,0)))</f>
        <v>0.49265999999999999</v>
      </c>
      <c r="AM51" s="126">
        <f t="shared" si="18"/>
        <v>1</v>
      </c>
      <c r="AN51" s="127">
        <f t="shared" si="19"/>
        <v>1.0000134975342465</v>
      </c>
    </row>
    <row r="52" spans="2:40" x14ac:dyDescent="0.3">
      <c r="B52" s="34"/>
      <c r="AE52" s="88" t="str">
        <f t="shared" si="15"/>
        <v/>
      </c>
      <c r="AF52" s="26" t="str">
        <f>IF(AE52="","",WORKDAY(AF51,1,Holiday!$A$2:$A$100000))</f>
        <v/>
      </c>
      <c r="AG52" s="89" t="str">
        <f>_xlfn.IFNA(VLOOKUP($AF52,'THOR i, Index'!$A:$D,4,0),"")</f>
        <v/>
      </c>
      <c r="AH52" s="90" t="str">
        <f t="shared" si="16"/>
        <v/>
      </c>
      <c r="AI52" s="91" t="str">
        <f t="shared" si="21"/>
        <v/>
      </c>
      <c r="AJ52" s="102">
        <f t="shared" si="17"/>
        <v>50</v>
      </c>
      <c r="AK52" s="103">
        <f>IF(AJ52="","",WORKDAY(AK51,1,Holiday!$A$2:$A$100000))</f>
        <v>44033</v>
      </c>
      <c r="AL52" s="125">
        <f>IF(AJ52="","",IF($AK52&gt;=$B$33,$B$34,VLOOKUP($AK52,'THOR i, Index'!$A:$D,4,0)))</f>
        <v>0.49265999999999999</v>
      </c>
      <c r="AM52" s="126">
        <f t="shared" si="18"/>
        <v>1</v>
      </c>
      <c r="AN52" s="127">
        <f t="shared" si="19"/>
        <v>1.0000134975342465</v>
      </c>
    </row>
    <row r="53" spans="2:40" x14ac:dyDescent="0.3">
      <c r="AE53" s="88" t="str">
        <f t="shared" si="15"/>
        <v/>
      </c>
      <c r="AF53" s="26" t="str">
        <f>IF(AE53="","",WORKDAY(AF52,1,Holiday!$A$2:$A$100000))</f>
        <v/>
      </c>
      <c r="AG53" s="89" t="str">
        <f>_xlfn.IFNA(VLOOKUP($AF53,'THOR i, Index'!$A:$D,4,0),"")</f>
        <v/>
      </c>
      <c r="AH53" s="90" t="str">
        <f t="shared" si="16"/>
        <v/>
      </c>
      <c r="AI53" s="91" t="str">
        <f t="shared" si="21"/>
        <v/>
      </c>
      <c r="AJ53" s="102">
        <f t="shared" si="17"/>
        <v>51</v>
      </c>
      <c r="AK53" s="103">
        <f>IF(AJ53="","",WORKDAY(AK52,1,Holiday!$A$2:$A$100000))</f>
        <v>44034</v>
      </c>
      <c r="AL53" s="125">
        <f>IF(AJ53="","",IF($AK53&gt;=$B$33,$B$34,VLOOKUP($AK53,'THOR i, Index'!$A:$D,4,0)))</f>
        <v>0.49265999999999999</v>
      </c>
      <c r="AM53" s="126">
        <f t="shared" si="18"/>
        <v>1</v>
      </c>
      <c r="AN53" s="127">
        <f t="shared" si="19"/>
        <v>1.0000134975342465</v>
      </c>
    </row>
    <row r="54" spans="2:40" x14ac:dyDescent="0.3">
      <c r="AE54" s="88" t="str">
        <f t="shared" si="15"/>
        <v/>
      </c>
      <c r="AF54" s="26" t="str">
        <f>IF(AE54="","",WORKDAY(AF53,1,Holiday!$A$2:$A$100000))</f>
        <v/>
      </c>
      <c r="AG54" s="89" t="str">
        <f>_xlfn.IFNA(VLOOKUP($AF54,'THOR i, Index'!$A:$D,4,0),"")</f>
        <v/>
      </c>
      <c r="AH54" s="90" t="str">
        <f t="shared" si="16"/>
        <v/>
      </c>
      <c r="AI54" s="91" t="str">
        <f t="shared" si="21"/>
        <v/>
      </c>
      <c r="AJ54" s="102">
        <f t="shared" si="17"/>
        <v>52</v>
      </c>
      <c r="AK54" s="103">
        <f>IF(AJ54="","",WORKDAY(AK53,1,Holiday!$A$2:$A$100000))</f>
        <v>44035</v>
      </c>
      <c r="AL54" s="125">
        <f>IF(AJ54="","",IF($AK54&gt;=$B$33,$B$34,VLOOKUP($AK54,'THOR i, Index'!$A:$D,4,0)))</f>
        <v>0.49265999999999999</v>
      </c>
      <c r="AM54" s="126">
        <f t="shared" si="18"/>
        <v>1</v>
      </c>
      <c r="AN54" s="127">
        <f t="shared" si="19"/>
        <v>1.0000134975342465</v>
      </c>
    </row>
    <row r="55" spans="2:40" x14ac:dyDescent="0.3">
      <c r="AE55" s="88" t="str">
        <f t="shared" si="15"/>
        <v/>
      </c>
      <c r="AF55" s="26" t="str">
        <f>IF(AE55="","",WORKDAY(AF54,1,Holiday!$A$2:$A$100000))</f>
        <v/>
      </c>
      <c r="AG55" s="89" t="str">
        <f>_xlfn.IFNA(VLOOKUP($AF55,'THOR i, Index'!$A:$D,4,0),"")</f>
        <v/>
      </c>
      <c r="AH55" s="90" t="str">
        <f t="shared" si="16"/>
        <v/>
      </c>
      <c r="AI55" s="91" t="str">
        <f t="shared" si="21"/>
        <v/>
      </c>
      <c r="AJ55" s="102">
        <f t="shared" si="17"/>
        <v>53</v>
      </c>
      <c r="AK55" s="103">
        <f>IF(AJ55="","",WORKDAY(AK54,1,Holiday!$A$2:$A$100000))</f>
        <v>44036</v>
      </c>
      <c r="AL55" s="125">
        <f>IF(AJ55="","",IF($AK55&gt;=$B$33,$B$34,VLOOKUP($AK55,'THOR i, Index'!$A:$D,4,0)))</f>
        <v>0.49265999999999999</v>
      </c>
      <c r="AM55" s="126">
        <f t="shared" si="18"/>
        <v>5</v>
      </c>
      <c r="AN55" s="127">
        <f t="shared" si="19"/>
        <v>1.0000674876712328</v>
      </c>
    </row>
    <row r="56" spans="2:40" x14ac:dyDescent="0.3">
      <c r="L56" s="83"/>
      <c r="AE56" s="88" t="str">
        <f t="shared" si="15"/>
        <v/>
      </c>
      <c r="AF56" s="26" t="str">
        <f>IF(AE56="","",WORKDAY(AF55,1,Holiday!$A$2:$A$100000))</f>
        <v/>
      </c>
      <c r="AG56" s="89" t="str">
        <f>_xlfn.IFNA(VLOOKUP($AF56,'THOR i, Index'!$A:$D,4,0),"")</f>
        <v/>
      </c>
      <c r="AH56" s="90" t="str">
        <f t="shared" si="16"/>
        <v/>
      </c>
      <c r="AI56" s="91" t="str">
        <f t="shared" si="21"/>
        <v/>
      </c>
      <c r="AJ56" s="102">
        <f t="shared" si="17"/>
        <v>54</v>
      </c>
      <c r="AK56" s="103">
        <f>IF(AJ56="","",WORKDAY(AK55,1,Holiday!$A$2:$A$100000))</f>
        <v>44041</v>
      </c>
      <c r="AL56" s="125">
        <f>IF(AJ56="","",IF($AK56&gt;=$B$33,$B$34,VLOOKUP($AK56,'THOR i, Index'!$A:$D,4,0)))</f>
        <v>0.49265999999999999</v>
      </c>
      <c r="AM56" s="126">
        <f t="shared" si="18"/>
        <v>1</v>
      </c>
      <c r="AN56" s="127">
        <f t="shared" si="19"/>
        <v>1.0000134975342465</v>
      </c>
    </row>
    <row r="57" spans="2:40" x14ac:dyDescent="0.3">
      <c r="AE57" s="88" t="str">
        <f t="shared" si="15"/>
        <v/>
      </c>
      <c r="AF57" s="26" t="str">
        <f>IF(AE57="","",WORKDAY(AF56,1,Holiday!$A$2:$A$100000))</f>
        <v/>
      </c>
      <c r="AG57" s="89" t="str">
        <f>_xlfn.IFNA(VLOOKUP($AF57,'THOR i, Index'!$A:$D,4,0),"")</f>
        <v/>
      </c>
      <c r="AH57" s="90" t="str">
        <f t="shared" si="16"/>
        <v/>
      </c>
      <c r="AI57" s="91" t="str">
        <f t="shared" si="21"/>
        <v/>
      </c>
      <c r="AJ57" s="102">
        <f t="shared" si="17"/>
        <v>55</v>
      </c>
      <c r="AK57" s="103">
        <f>IF(AJ57="","",WORKDAY(AK56,1,Holiday!$A$2:$A$100000))</f>
        <v>44042</v>
      </c>
      <c r="AL57" s="125">
        <f>IF(AJ57="","",IF($AK57&gt;=$B$33,$B$34,VLOOKUP($AK57,'THOR i, Index'!$A:$D,4,0)))</f>
        <v>0.49265999999999999</v>
      </c>
      <c r="AM57" s="126">
        <f t="shared" si="18"/>
        <v>1</v>
      </c>
      <c r="AN57" s="127">
        <f t="shared" si="19"/>
        <v>1.0000134975342465</v>
      </c>
    </row>
    <row r="58" spans="2:40" x14ac:dyDescent="0.3">
      <c r="AE58" s="88" t="str">
        <f t="shared" si="15"/>
        <v/>
      </c>
      <c r="AF58" s="26" t="str">
        <f>IF(AE58="","",WORKDAY(AF57,1,Holiday!$A$2:$A$100000))</f>
        <v/>
      </c>
      <c r="AG58" s="89" t="str">
        <f>_xlfn.IFNA(VLOOKUP($AF58,'THOR i, Index'!$A:$D,4,0),"")</f>
        <v/>
      </c>
      <c r="AH58" s="90" t="str">
        <f t="shared" si="16"/>
        <v/>
      </c>
      <c r="AI58" s="91" t="str">
        <f t="shared" si="21"/>
        <v/>
      </c>
      <c r="AJ58" s="102">
        <f t="shared" si="17"/>
        <v>56</v>
      </c>
      <c r="AK58" s="103">
        <f>IF(AJ58="","",WORKDAY(AK57,1,Holiday!$A$2:$A$100000))</f>
        <v>44043</v>
      </c>
      <c r="AL58" s="125">
        <f>IF(AJ58="","",IF($AK58&gt;=$B$33,$B$34,VLOOKUP($AK58,'THOR i, Index'!$A:$D,4,0)))</f>
        <v>0.49265999999999999</v>
      </c>
      <c r="AM58" s="126">
        <f t="shared" si="18"/>
        <v>3</v>
      </c>
      <c r="AN58" s="127">
        <f t="shared" si="19"/>
        <v>1.0000404926027398</v>
      </c>
    </row>
    <row r="59" spans="2:40" x14ac:dyDescent="0.3">
      <c r="AE59" s="88" t="str">
        <f t="shared" si="15"/>
        <v/>
      </c>
      <c r="AF59" s="26" t="str">
        <f>IF(AE59="","",WORKDAY(AF58,1,Holiday!$A$2:$A$100000))</f>
        <v/>
      </c>
      <c r="AG59" s="89" t="str">
        <f>_xlfn.IFNA(VLOOKUP($AF59,'THOR i, Index'!$A:$D,4,0),"")</f>
        <v/>
      </c>
      <c r="AH59" s="90" t="str">
        <f t="shared" si="16"/>
        <v/>
      </c>
      <c r="AI59" s="91" t="str">
        <f t="shared" si="21"/>
        <v/>
      </c>
      <c r="AJ59" s="102">
        <f t="shared" si="17"/>
        <v>57</v>
      </c>
      <c r="AK59" s="103">
        <f>IF(AJ59="","",WORKDAY(AK58,1,Holiday!$A$2:$A$100000))</f>
        <v>44046</v>
      </c>
      <c r="AL59" s="125">
        <f>IF(AJ59="","",IF($AK59&gt;=$B$33,$B$34,VLOOKUP($AK59,'THOR i, Index'!$A:$D,4,0)))</f>
        <v>0.49265999999999999</v>
      </c>
      <c r="AM59" s="126">
        <f t="shared" si="18"/>
        <v>1</v>
      </c>
      <c r="AN59" s="127">
        <f t="shared" si="19"/>
        <v>1.0000134975342465</v>
      </c>
    </row>
    <row r="60" spans="2:40" x14ac:dyDescent="0.3">
      <c r="AE60" s="88" t="str">
        <f t="shared" si="15"/>
        <v/>
      </c>
      <c r="AF60" s="26" t="str">
        <f>IF(AE60="","",WORKDAY(AF59,1,Holiday!$A$2:$A$100000))</f>
        <v/>
      </c>
      <c r="AG60" s="89" t="str">
        <f>_xlfn.IFNA(VLOOKUP($AF60,'THOR i, Index'!$A:$D,4,0),"")</f>
        <v/>
      </c>
      <c r="AH60" s="90" t="str">
        <f t="shared" si="16"/>
        <v/>
      </c>
      <c r="AI60" s="91" t="str">
        <f t="shared" si="21"/>
        <v/>
      </c>
      <c r="AJ60" s="102">
        <f t="shared" si="17"/>
        <v>58</v>
      </c>
      <c r="AK60" s="103">
        <f>IF(AJ60="","",WORKDAY(AK59,1,Holiday!$A$2:$A$100000))</f>
        <v>44047</v>
      </c>
      <c r="AL60" s="125">
        <f>IF(AJ60="","",IF($AK60&gt;=$B$33,$B$34,VLOOKUP($AK60,'THOR i, Index'!$A:$D,4,0)))</f>
        <v>0.49265999999999999</v>
      </c>
      <c r="AM60" s="126">
        <f t="shared" si="18"/>
        <v>1</v>
      </c>
      <c r="AN60" s="127">
        <f t="shared" si="19"/>
        <v>1.0000134975342465</v>
      </c>
    </row>
    <row r="61" spans="2:40" x14ac:dyDescent="0.3">
      <c r="AE61" s="88" t="str">
        <f t="shared" si="15"/>
        <v/>
      </c>
      <c r="AF61" s="26" t="str">
        <f>IF(AE61="","",WORKDAY(AF60,1,Holiday!$A$2:$A$100000))</f>
        <v/>
      </c>
      <c r="AG61" s="89" t="str">
        <f>_xlfn.IFNA(VLOOKUP($AF61,'THOR i, Index'!$A:$D,4,0),"")</f>
        <v/>
      </c>
      <c r="AH61" s="90" t="str">
        <f t="shared" si="16"/>
        <v/>
      </c>
      <c r="AI61" s="91" t="str">
        <f t="shared" si="21"/>
        <v/>
      </c>
      <c r="AJ61" s="102">
        <f t="shared" si="17"/>
        <v>59</v>
      </c>
      <c r="AK61" s="103">
        <f>IF(AJ61="","",WORKDAY(AK60,1,Holiday!$A$2:$A$100000))</f>
        <v>44048</v>
      </c>
      <c r="AL61" s="125">
        <f>IF(AJ61="","",IF($AK61&gt;=$B$33,$B$34,VLOOKUP($AK61,'THOR i, Index'!$A:$D,4,0)))</f>
        <v>0.49265999999999999</v>
      </c>
      <c r="AM61" s="126">
        <f t="shared" si="18"/>
        <v>1</v>
      </c>
      <c r="AN61" s="127">
        <f t="shared" si="19"/>
        <v>1.0000134975342465</v>
      </c>
    </row>
    <row r="62" spans="2:40" x14ac:dyDescent="0.3">
      <c r="AE62" s="88" t="str">
        <f t="shared" si="15"/>
        <v/>
      </c>
      <c r="AF62" s="26" t="str">
        <f>IF(AE62="","",WORKDAY(AF61,1,Holiday!$A$2:$A$100000))</f>
        <v/>
      </c>
      <c r="AG62" s="89" t="str">
        <f>_xlfn.IFNA(VLOOKUP($AF62,'THOR i, Index'!$A:$D,4,0),"")</f>
        <v/>
      </c>
      <c r="AH62" s="90" t="str">
        <f t="shared" si="16"/>
        <v/>
      </c>
      <c r="AI62" s="91" t="str">
        <f t="shared" si="21"/>
        <v/>
      </c>
      <c r="AJ62" s="102">
        <f t="shared" si="17"/>
        <v>60</v>
      </c>
      <c r="AK62" s="103">
        <f>IF(AJ62="","",WORKDAY(AK61,1,Holiday!$A$2:$A$100000))</f>
        <v>44049</v>
      </c>
      <c r="AL62" s="125">
        <f>IF(AJ62="","",IF($AK62&gt;=$B$33,$B$34,VLOOKUP($AK62,'THOR i, Index'!$A:$D,4,0)))</f>
        <v>0.49265999999999999</v>
      </c>
      <c r="AM62" s="126">
        <f t="shared" si="18"/>
        <v>1</v>
      </c>
      <c r="AN62" s="127">
        <f t="shared" si="19"/>
        <v>1.0000134975342465</v>
      </c>
    </row>
    <row r="63" spans="2:40" x14ac:dyDescent="0.3">
      <c r="AE63" s="88" t="str">
        <f t="shared" si="15"/>
        <v/>
      </c>
      <c r="AF63" s="26" t="str">
        <f>IF(AE63="","",WORKDAY(AF62,1,Holiday!$A$2:$A$100000))</f>
        <v/>
      </c>
      <c r="AG63" s="89" t="str">
        <f>_xlfn.IFNA(VLOOKUP($AF63,'THOR i, Index'!$A:$D,4,0),"")</f>
        <v/>
      </c>
      <c r="AH63" s="90" t="str">
        <f t="shared" si="16"/>
        <v/>
      </c>
      <c r="AI63" s="91" t="str">
        <f t="shared" si="21"/>
        <v/>
      </c>
      <c r="AJ63" s="102">
        <f t="shared" si="17"/>
        <v>61</v>
      </c>
      <c r="AK63" s="103">
        <f>IF(AJ63="","",WORKDAY(AK62,1,Holiday!$A$2:$A$100000))</f>
        <v>44050</v>
      </c>
      <c r="AL63" s="125">
        <f>IF(AJ63="","",IF($AK63&gt;=$B$33,$B$34,VLOOKUP($AK63,'THOR i, Index'!$A:$D,4,0)))</f>
        <v>0.49265999999999999</v>
      </c>
      <c r="AM63" s="126" t="str">
        <f t="shared" si="18"/>
        <v/>
      </c>
      <c r="AN63" s="127" t="str">
        <f t="shared" si="19"/>
        <v/>
      </c>
    </row>
    <row r="64" spans="2:40" x14ac:dyDescent="0.3">
      <c r="AE64" s="88" t="str">
        <f t="shared" si="15"/>
        <v/>
      </c>
      <c r="AF64" s="26" t="str">
        <f>IF(AE64="","",WORKDAY(AF63,1,Holiday!$A$2:$A$100000))</f>
        <v/>
      </c>
      <c r="AG64" s="89" t="str">
        <f>_xlfn.IFNA(VLOOKUP($AF64,'THOR i, Index'!$A:$D,4,0),"")</f>
        <v/>
      </c>
      <c r="AH64" s="90" t="str">
        <f t="shared" si="16"/>
        <v/>
      </c>
      <c r="AI64" s="91" t="str">
        <f t="shared" si="21"/>
        <v/>
      </c>
      <c r="AJ64" s="102" t="str">
        <f t="shared" si="17"/>
        <v/>
      </c>
      <c r="AK64" s="103" t="str">
        <f>IF(AJ64="","",WORKDAY(AK63,1,Holiday!$A$2:$A$100000))</f>
        <v/>
      </c>
      <c r="AL64" s="125" t="str">
        <f>IF(AJ64="","",IF($AK64&gt;=$B$33,$B$34,VLOOKUP($AK64,'THOR i, Index'!$A:$D,4,0)))</f>
        <v/>
      </c>
      <c r="AM64" s="126" t="str">
        <f t="shared" si="18"/>
        <v/>
      </c>
      <c r="AN64" s="127" t="str">
        <f t="shared" si="19"/>
        <v/>
      </c>
    </row>
    <row r="65" spans="5:40" x14ac:dyDescent="0.3">
      <c r="AE65" s="88" t="str">
        <f t="shared" si="15"/>
        <v/>
      </c>
      <c r="AF65" s="26" t="str">
        <f>IF(AE65="","",WORKDAY(AF64,1,Holiday!$A$2:$A$100000))</f>
        <v/>
      </c>
      <c r="AG65" s="89" t="str">
        <f>_xlfn.IFNA(VLOOKUP($AF65,'THOR i, Index'!$A:$D,4,0),"")</f>
        <v/>
      </c>
      <c r="AH65" s="90" t="str">
        <f t="shared" si="16"/>
        <v/>
      </c>
      <c r="AI65" s="91" t="str">
        <f t="shared" si="21"/>
        <v/>
      </c>
      <c r="AJ65" s="102" t="str">
        <f t="shared" si="17"/>
        <v/>
      </c>
      <c r="AK65" s="103" t="str">
        <f>IF(AJ65="","",WORKDAY(AK64,1,Holiday!$A$2:$A$100000))</f>
        <v/>
      </c>
      <c r="AL65" s="125" t="str">
        <f>IF(AJ65="","",IF($AK65&gt;=$B$33,$B$34,VLOOKUP($AK65,'THOR i, Index'!$A:$D,4,0)))</f>
        <v/>
      </c>
      <c r="AM65" s="126" t="str">
        <f t="shared" si="18"/>
        <v/>
      </c>
      <c r="AN65" s="127" t="str">
        <f t="shared" si="19"/>
        <v/>
      </c>
    </row>
    <row r="66" spans="5:40" x14ac:dyDescent="0.3">
      <c r="AE66" s="88" t="str">
        <f t="shared" si="15"/>
        <v/>
      </c>
      <c r="AF66" s="26" t="str">
        <f>IF(AE66="","",WORKDAY(AF65,1,Holiday!$A$2:$A$100000))</f>
        <v/>
      </c>
      <c r="AG66" s="89" t="str">
        <f>_xlfn.IFNA(VLOOKUP($AF66,'THOR i, Index'!$A:$D,4,0),"")</f>
        <v/>
      </c>
      <c r="AH66" s="90" t="str">
        <f t="shared" si="16"/>
        <v/>
      </c>
      <c r="AI66" s="91" t="str">
        <f t="shared" si="21"/>
        <v/>
      </c>
      <c r="AJ66" s="102" t="str">
        <f t="shared" si="17"/>
        <v/>
      </c>
      <c r="AK66" s="103" t="str">
        <f>IF(AJ66="","",WORKDAY(AK65,1,Holiday!$A$2:$A$100000))</f>
        <v/>
      </c>
      <c r="AL66" s="125" t="str">
        <f>IF(AJ66="","",IF($AK66&gt;=$B$33,$B$34,VLOOKUP($AK66,'THOR i, Index'!$A:$D,4,0)))</f>
        <v/>
      </c>
      <c r="AM66" s="126" t="str">
        <f t="shared" si="18"/>
        <v/>
      </c>
      <c r="AN66" s="127" t="str">
        <f t="shared" si="19"/>
        <v/>
      </c>
    </row>
    <row r="67" spans="5:40" x14ac:dyDescent="0.3">
      <c r="AE67" s="88" t="str">
        <f t="shared" si="15"/>
        <v/>
      </c>
      <c r="AF67" s="26" t="str">
        <f>IF(AE67="","",WORKDAY(AF66,1,Holiday!$A$2:$A$100000))</f>
        <v/>
      </c>
      <c r="AG67" s="89" t="str">
        <f>_xlfn.IFNA(VLOOKUP($AF67,'THOR i, Index'!$A:$D,4,0),"")</f>
        <v/>
      </c>
      <c r="AH67" s="90" t="str">
        <f t="shared" si="16"/>
        <v/>
      </c>
      <c r="AI67" s="91" t="str">
        <f t="shared" si="21"/>
        <v/>
      </c>
      <c r="AJ67" s="102" t="str">
        <f t="shared" si="17"/>
        <v/>
      </c>
      <c r="AK67" s="103" t="str">
        <f>IF(AJ67="","",WORKDAY(AK66,1,Holiday!$A$2:$A$100000))</f>
        <v/>
      </c>
      <c r="AL67" s="125" t="str">
        <f>IF(AJ67="","",IF($AK67&gt;=$B$33,$B$34,VLOOKUP($AK67,'THOR i, Index'!$A:$D,4,0)))</f>
        <v/>
      </c>
      <c r="AM67" s="126" t="str">
        <f t="shared" si="18"/>
        <v/>
      </c>
      <c r="AN67" s="127" t="str">
        <f t="shared" si="19"/>
        <v/>
      </c>
    </row>
    <row r="68" spans="5:40" x14ac:dyDescent="0.3">
      <c r="AE68" s="88" t="str">
        <f t="shared" ref="AE68:AE131" si="25">IF(AE67&gt;$B$35,"",AE67+1)</f>
        <v/>
      </c>
      <c r="AF68" s="26" t="str">
        <f>IF(AE68="","",WORKDAY(AF67,1,Holiday!$A$2:$A$100000))</f>
        <v/>
      </c>
      <c r="AG68" s="89" t="str">
        <f>_xlfn.IFNA(VLOOKUP($AF68,'THOR i, Index'!$A:$D,4,0),"")</f>
        <v/>
      </c>
      <c r="AH68" s="90" t="str">
        <f t="shared" ref="AH68:AH131" si="26">IFERROR(AF69-AF68,"")</f>
        <v/>
      </c>
      <c r="AI68" s="91" t="str">
        <f t="shared" si="21"/>
        <v/>
      </c>
      <c r="AJ68" s="102" t="str">
        <f t="shared" ref="AJ68:AJ131" si="27">IF(AJ67&gt;$B$41,"",AJ67+1)</f>
        <v/>
      </c>
      <c r="AK68" s="103" t="str">
        <f>IF(AJ68="","",WORKDAY(AK67,1,Holiday!$A$2:$A$100000))</f>
        <v/>
      </c>
      <c r="AL68" s="125" t="str">
        <f>IF(AJ68="","",IF($AK68&gt;=$B$33,$B$34,VLOOKUP($AK68,'THOR i, Index'!$A:$D,4,0)))</f>
        <v/>
      </c>
      <c r="AM68" s="126" t="str">
        <f t="shared" ref="AM68:AM131" si="28">IFERROR(AK69-AK68,"")</f>
        <v/>
      </c>
      <c r="AN68" s="127" t="str">
        <f t="shared" ref="AN68:AN131" si="29">IFERROR(1+$AL68%*$AM68/365,"")</f>
        <v/>
      </c>
    </row>
    <row r="69" spans="5:40" x14ac:dyDescent="0.3">
      <c r="AE69" s="88" t="str">
        <f t="shared" si="25"/>
        <v/>
      </c>
      <c r="AF69" s="26" t="str">
        <f>IF(AE69="","",WORKDAY(AF68,1,Holiday!$A$2:$A$100000))</f>
        <v/>
      </c>
      <c r="AG69" s="89" t="str">
        <f>_xlfn.IFNA(VLOOKUP($AF69,'THOR i, Index'!$A:$D,4,0),"")</f>
        <v/>
      </c>
      <c r="AH69" s="90" t="str">
        <f t="shared" si="26"/>
        <v/>
      </c>
      <c r="AI69" s="91" t="str">
        <f t="shared" ref="AI69:AI132" si="30">IFERROR(1+$AG69%*$AH69/365,"")</f>
        <v/>
      </c>
      <c r="AJ69" s="102" t="str">
        <f t="shared" si="27"/>
        <v/>
      </c>
      <c r="AK69" s="103" t="str">
        <f>IF(AJ69="","",WORKDAY(AK68,1,Holiday!$A$2:$A$100000))</f>
        <v/>
      </c>
      <c r="AL69" s="125" t="str">
        <f>IF(AJ69="","",IF($AK69&gt;=$B$33,$B$34,VLOOKUP($AK69,'THOR i, Index'!$A:$D,4,0)))</f>
        <v/>
      </c>
      <c r="AM69" s="126" t="str">
        <f t="shared" si="28"/>
        <v/>
      </c>
      <c r="AN69" s="127" t="str">
        <f t="shared" si="29"/>
        <v/>
      </c>
    </row>
    <row r="70" spans="5:40" x14ac:dyDescent="0.3">
      <c r="AE70" s="88" t="str">
        <f t="shared" si="25"/>
        <v/>
      </c>
      <c r="AF70" s="26" t="str">
        <f>IF(AE70="","",WORKDAY(AF69,1,Holiday!$A$2:$A$100000))</f>
        <v/>
      </c>
      <c r="AG70" s="89" t="str">
        <f>_xlfn.IFNA(VLOOKUP($AF70,'THOR i, Index'!$A:$D,4,0),"")</f>
        <v/>
      </c>
      <c r="AH70" s="90" t="str">
        <f t="shared" si="26"/>
        <v/>
      </c>
      <c r="AI70" s="91" t="str">
        <f t="shared" si="30"/>
        <v/>
      </c>
      <c r="AJ70" s="102" t="str">
        <f t="shared" si="27"/>
        <v/>
      </c>
      <c r="AK70" s="103" t="str">
        <f>IF(AJ70="","",WORKDAY(AK69,1,Holiday!$A$2:$A$100000))</f>
        <v/>
      </c>
      <c r="AL70" s="125" t="str">
        <f>IF(AJ70="","",IF($AK70&gt;=$B$33,$B$34,VLOOKUP($AK70,'THOR i, Index'!$A:$D,4,0)))</f>
        <v/>
      </c>
      <c r="AM70" s="126" t="str">
        <f t="shared" si="28"/>
        <v/>
      </c>
      <c r="AN70" s="127" t="str">
        <f t="shared" si="29"/>
        <v/>
      </c>
    </row>
    <row r="71" spans="5:40" x14ac:dyDescent="0.3">
      <c r="AE71" s="88" t="str">
        <f t="shared" si="25"/>
        <v/>
      </c>
      <c r="AF71" s="26" t="str">
        <f>IF(AE71="","",WORKDAY(AF70,1,Holiday!$A$2:$A$100000))</f>
        <v/>
      </c>
      <c r="AG71" s="89" t="str">
        <f>_xlfn.IFNA(VLOOKUP($AF71,'THOR i, Index'!$A:$D,4,0),"")</f>
        <v/>
      </c>
      <c r="AH71" s="90" t="str">
        <f t="shared" si="26"/>
        <v/>
      </c>
      <c r="AI71" s="91" t="str">
        <f t="shared" si="30"/>
        <v/>
      </c>
      <c r="AJ71" s="102" t="str">
        <f t="shared" si="27"/>
        <v/>
      </c>
      <c r="AK71" s="103" t="str">
        <f>IF(AJ71="","",WORKDAY(AK70,1,Holiday!$A$2:$A$100000))</f>
        <v/>
      </c>
      <c r="AL71" s="125" t="str">
        <f>IF(AJ71="","",IF($AK71&gt;=$B$33,$B$34,VLOOKUP($AK71,'THOR i, Index'!$A:$D,4,0)))</f>
        <v/>
      </c>
      <c r="AM71" s="126" t="str">
        <f t="shared" si="28"/>
        <v/>
      </c>
      <c r="AN71" s="127" t="str">
        <f t="shared" si="29"/>
        <v/>
      </c>
    </row>
    <row r="72" spans="5:40" x14ac:dyDescent="0.3">
      <c r="AE72" s="88" t="str">
        <f t="shared" si="25"/>
        <v/>
      </c>
      <c r="AF72" s="26" t="str">
        <f>IF(AE72="","",WORKDAY(AF71,1,Holiday!$A$2:$A$100000))</f>
        <v/>
      </c>
      <c r="AG72" s="89" t="str">
        <f>_xlfn.IFNA(VLOOKUP($AF72,'THOR i, Index'!$A:$D,4,0),"")</f>
        <v/>
      </c>
      <c r="AH72" s="90" t="str">
        <f t="shared" si="26"/>
        <v/>
      </c>
      <c r="AI72" s="91" t="str">
        <f t="shared" si="30"/>
        <v/>
      </c>
      <c r="AJ72" s="102" t="str">
        <f t="shared" si="27"/>
        <v/>
      </c>
      <c r="AK72" s="103" t="str">
        <f>IF(AJ72="","",WORKDAY(AK71,1,Holiday!$A$2:$A$100000))</f>
        <v/>
      </c>
      <c r="AL72" s="125" t="str">
        <f>IF(AJ72="","",IF($AK72&gt;=$B$33,$B$34,VLOOKUP($AK72,'THOR i, Index'!$A:$D,4,0)))</f>
        <v/>
      </c>
      <c r="AM72" s="126" t="str">
        <f t="shared" si="28"/>
        <v/>
      </c>
      <c r="AN72" s="127" t="str">
        <f t="shared" si="29"/>
        <v/>
      </c>
    </row>
    <row r="73" spans="5:40" x14ac:dyDescent="0.3">
      <c r="AE73" s="88" t="str">
        <f t="shared" si="25"/>
        <v/>
      </c>
      <c r="AF73" s="26" t="str">
        <f>IF(AE73="","",WORKDAY(AF72,1,Holiday!$A$2:$A$100000))</f>
        <v/>
      </c>
      <c r="AG73" s="89" t="str">
        <f>_xlfn.IFNA(VLOOKUP($AF73,'THOR i, Index'!$A:$D,4,0),"")</f>
        <v/>
      </c>
      <c r="AH73" s="90" t="str">
        <f t="shared" si="26"/>
        <v/>
      </c>
      <c r="AI73" s="91" t="str">
        <f t="shared" si="30"/>
        <v/>
      </c>
      <c r="AJ73" s="102" t="str">
        <f t="shared" si="27"/>
        <v/>
      </c>
      <c r="AK73" s="103" t="str">
        <f>IF(AJ73="","",WORKDAY(AK72,1,Holiday!$A$2:$A$100000))</f>
        <v/>
      </c>
      <c r="AL73" s="125" t="str">
        <f>IF(AJ73="","",IF($AK73&gt;=$B$33,$B$34,VLOOKUP($AK73,'THOR i, Index'!$A:$D,4,0)))</f>
        <v/>
      </c>
      <c r="AM73" s="126" t="str">
        <f t="shared" si="28"/>
        <v/>
      </c>
      <c r="AN73" s="127" t="str">
        <f t="shared" si="29"/>
        <v/>
      </c>
    </row>
    <row r="74" spans="5:40" x14ac:dyDescent="0.3">
      <c r="AE74" s="88" t="str">
        <f t="shared" si="25"/>
        <v/>
      </c>
      <c r="AF74" s="26" t="str">
        <f>IF(AE74="","",WORKDAY(AF73,1,Holiday!$A$2:$A$100000))</f>
        <v/>
      </c>
      <c r="AG74" s="89" t="str">
        <f>_xlfn.IFNA(VLOOKUP($AF74,'THOR i, Index'!$A:$D,4,0),"")</f>
        <v/>
      </c>
      <c r="AH74" s="90" t="str">
        <f t="shared" si="26"/>
        <v/>
      </c>
      <c r="AI74" s="91" t="str">
        <f t="shared" si="30"/>
        <v/>
      </c>
      <c r="AJ74" s="102" t="str">
        <f t="shared" si="27"/>
        <v/>
      </c>
      <c r="AK74" s="103" t="str">
        <f>IF(AJ74="","",WORKDAY(AK73,1,Holiday!$A$2:$A$100000))</f>
        <v/>
      </c>
      <c r="AL74" s="125" t="str">
        <f>IF(AJ74="","",IF($AK74&gt;=$B$33,$B$34,VLOOKUP($AK74,'THOR i, Index'!$A:$D,4,0)))</f>
        <v/>
      </c>
      <c r="AM74" s="126" t="str">
        <f t="shared" si="28"/>
        <v/>
      </c>
      <c r="AN74" s="127" t="str">
        <f t="shared" si="29"/>
        <v/>
      </c>
    </row>
    <row r="75" spans="5:40" x14ac:dyDescent="0.3">
      <c r="AE75" s="88" t="str">
        <f t="shared" si="25"/>
        <v/>
      </c>
      <c r="AF75" s="26" t="str">
        <f>IF(AE75="","",WORKDAY(AF74,1,Holiday!$A$2:$A$100000))</f>
        <v/>
      </c>
      <c r="AG75" s="89" t="str">
        <f>_xlfn.IFNA(VLOOKUP($AF75,'THOR i, Index'!$A:$D,4,0),"")</f>
        <v/>
      </c>
      <c r="AH75" s="90" t="str">
        <f t="shared" si="26"/>
        <v/>
      </c>
      <c r="AI75" s="91" t="str">
        <f t="shared" si="30"/>
        <v/>
      </c>
      <c r="AJ75" s="102" t="str">
        <f t="shared" si="27"/>
        <v/>
      </c>
      <c r="AK75" s="103" t="str">
        <f>IF(AJ75="","",WORKDAY(AK74,1,Holiday!$A$2:$A$100000))</f>
        <v/>
      </c>
      <c r="AL75" s="125" t="str">
        <f>IF(AJ75="","",IF($AK75&gt;=$B$33,$B$34,VLOOKUP($AK75,'THOR i, Index'!$A:$D,4,0)))</f>
        <v/>
      </c>
      <c r="AM75" s="126" t="str">
        <f t="shared" si="28"/>
        <v/>
      </c>
      <c r="AN75" s="127" t="str">
        <f t="shared" si="29"/>
        <v/>
      </c>
    </row>
    <row r="76" spans="5:40" x14ac:dyDescent="0.3">
      <c r="E76" s="35"/>
      <c r="AE76" s="88" t="str">
        <f t="shared" si="25"/>
        <v/>
      </c>
      <c r="AF76" s="26" t="str">
        <f>IF(AE76="","",WORKDAY(AF75,1,Holiday!$A$2:$A$100000))</f>
        <v/>
      </c>
      <c r="AG76" s="89" t="str">
        <f>_xlfn.IFNA(VLOOKUP($AF76,'THOR i, Index'!$A:$D,4,0),"")</f>
        <v/>
      </c>
      <c r="AH76" s="90" t="str">
        <f t="shared" si="26"/>
        <v/>
      </c>
      <c r="AI76" s="91" t="str">
        <f t="shared" si="30"/>
        <v/>
      </c>
      <c r="AJ76" s="102" t="str">
        <f t="shared" si="27"/>
        <v/>
      </c>
      <c r="AK76" s="103" t="str">
        <f>IF(AJ76="","",WORKDAY(AK75,1,Holiday!$A$2:$A$100000))</f>
        <v/>
      </c>
      <c r="AL76" s="125" t="str">
        <f>IF(AJ76="","",IF($AK76&gt;=$B$33,$B$34,VLOOKUP($AK76,'THOR i, Index'!$A:$D,4,0)))</f>
        <v/>
      </c>
      <c r="AM76" s="126" t="str">
        <f t="shared" si="28"/>
        <v/>
      </c>
      <c r="AN76" s="127" t="str">
        <f t="shared" si="29"/>
        <v/>
      </c>
    </row>
    <row r="77" spans="5:40" x14ac:dyDescent="0.3">
      <c r="AE77" s="88" t="str">
        <f t="shared" si="25"/>
        <v/>
      </c>
      <c r="AF77" s="26" t="str">
        <f>IF(AE77="","",WORKDAY(AF76,1,Holiday!$A$2:$A$100000))</f>
        <v/>
      </c>
      <c r="AG77" s="89" t="str">
        <f>_xlfn.IFNA(VLOOKUP($AF77,'THOR i, Index'!$A:$D,4,0),"")</f>
        <v/>
      </c>
      <c r="AH77" s="90" t="str">
        <f t="shared" si="26"/>
        <v/>
      </c>
      <c r="AI77" s="91" t="str">
        <f t="shared" si="30"/>
        <v/>
      </c>
      <c r="AJ77" s="102" t="str">
        <f t="shared" si="27"/>
        <v/>
      </c>
      <c r="AK77" s="103" t="str">
        <f>IF(AJ77="","",WORKDAY(AK76,1,Holiday!$A$2:$A$100000))</f>
        <v/>
      </c>
      <c r="AL77" s="125" t="str">
        <f>IF(AJ77="","",IF($AK77&gt;=$B$33,$B$34,VLOOKUP($AK77,'THOR i, Index'!$A:$D,4,0)))</f>
        <v/>
      </c>
      <c r="AM77" s="126" t="str">
        <f t="shared" si="28"/>
        <v/>
      </c>
      <c r="AN77" s="127" t="str">
        <f t="shared" si="29"/>
        <v/>
      </c>
    </row>
    <row r="78" spans="5:40" x14ac:dyDescent="0.3">
      <c r="AE78" s="88" t="str">
        <f t="shared" si="25"/>
        <v/>
      </c>
      <c r="AF78" s="26" t="str">
        <f>IF(AE78="","",WORKDAY(AF77,1,Holiday!$A$2:$A$100000))</f>
        <v/>
      </c>
      <c r="AG78" s="89" t="str">
        <f>_xlfn.IFNA(VLOOKUP($AF78,'THOR i, Index'!$A:$D,4,0),"")</f>
        <v/>
      </c>
      <c r="AH78" s="90" t="str">
        <f t="shared" si="26"/>
        <v/>
      </c>
      <c r="AI78" s="91" t="str">
        <f t="shared" si="30"/>
        <v/>
      </c>
      <c r="AJ78" s="102" t="str">
        <f t="shared" si="27"/>
        <v/>
      </c>
      <c r="AK78" s="103" t="str">
        <f>IF(AJ78="","",WORKDAY(AK77,1,Holiday!$A$2:$A$100000))</f>
        <v/>
      </c>
      <c r="AL78" s="125" t="str">
        <f>IF(AJ78="","",IF($AK78&gt;=$B$33,$B$34,VLOOKUP($AK78,'THOR i, Index'!$A:$D,4,0)))</f>
        <v/>
      </c>
      <c r="AM78" s="126" t="str">
        <f t="shared" si="28"/>
        <v/>
      </c>
      <c r="AN78" s="127" t="str">
        <f t="shared" si="29"/>
        <v/>
      </c>
    </row>
    <row r="79" spans="5:40" x14ac:dyDescent="0.3">
      <c r="AE79" s="88" t="str">
        <f t="shared" si="25"/>
        <v/>
      </c>
      <c r="AF79" s="26" t="str">
        <f>IF(AE79="","",WORKDAY(AF78,1,Holiday!$A$2:$A$100000))</f>
        <v/>
      </c>
      <c r="AG79" s="89" t="str">
        <f>_xlfn.IFNA(VLOOKUP($AF79,'THOR i, Index'!$A:$D,4,0),"")</f>
        <v/>
      </c>
      <c r="AH79" s="90" t="str">
        <f t="shared" si="26"/>
        <v/>
      </c>
      <c r="AI79" s="91" t="str">
        <f t="shared" si="30"/>
        <v/>
      </c>
      <c r="AJ79" s="102" t="str">
        <f t="shared" si="27"/>
        <v/>
      </c>
      <c r="AK79" s="103" t="str">
        <f>IF(AJ79="","",WORKDAY(AK78,1,Holiday!$A$2:$A$100000))</f>
        <v/>
      </c>
      <c r="AL79" s="125" t="str">
        <f>IF(AJ79="","",IF($AK79&gt;=$B$33,$B$34,VLOOKUP($AK79,'THOR i, Index'!$A:$D,4,0)))</f>
        <v/>
      </c>
      <c r="AM79" s="126" t="str">
        <f t="shared" si="28"/>
        <v/>
      </c>
      <c r="AN79" s="127" t="str">
        <f t="shared" si="29"/>
        <v/>
      </c>
    </row>
    <row r="80" spans="5:40" x14ac:dyDescent="0.3">
      <c r="AE80" s="88" t="str">
        <f t="shared" si="25"/>
        <v/>
      </c>
      <c r="AF80" s="26" t="str">
        <f>IF(AE80="","",WORKDAY(AF79,1,Holiday!$A$2:$A$100000))</f>
        <v/>
      </c>
      <c r="AG80" s="89" t="str">
        <f>_xlfn.IFNA(VLOOKUP($AF80,'THOR i, Index'!$A:$D,4,0),"")</f>
        <v/>
      </c>
      <c r="AH80" s="90" t="str">
        <f t="shared" si="26"/>
        <v/>
      </c>
      <c r="AI80" s="91" t="str">
        <f t="shared" si="30"/>
        <v/>
      </c>
      <c r="AJ80" s="102" t="str">
        <f t="shared" si="27"/>
        <v/>
      </c>
      <c r="AK80" s="103" t="str">
        <f>IF(AJ80="","",WORKDAY(AK79,1,Holiday!$A$2:$A$100000))</f>
        <v/>
      </c>
      <c r="AL80" s="125" t="str">
        <f>IF(AJ80="","",IF($AK80&gt;=$B$33,$B$34,VLOOKUP($AK80,'THOR i, Index'!$A:$D,4,0)))</f>
        <v/>
      </c>
      <c r="AM80" s="126" t="str">
        <f t="shared" si="28"/>
        <v/>
      </c>
      <c r="AN80" s="127" t="str">
        <f t="shared" si="29"/>
        <v/>
      </c>
    </row>
    <row r="81" spans="6:40" x14ac:dyDescent="0.3">
      <c r="AE81" s="88" t="str">
        <f t="shared" si="25"/>
        <v/>
      </c>
      <c r="AF81" s="26" t="str">
        <f>IF(AE81="","",WORKDAY(AF80,1,Holiday!$A$2:$A$100000))</f>
        <v/>
      </c>
      <c r="AG81" s="89" t="str">
        <f>_xlfn.IFNA(VLOOKUP($AF81,'THOR i, Index'!$A:$D,4,0),"")</f>
        <v/>
      </c>
      <c r="AH81" s="90" t="str">
        <f t="shared" si="26"/>
        <v/>
      </c>
      <c r="AI81" s="91" t="str">
        <f t="shared" si="30"/>
        <v/>
      </c>
      <c r="AJ81" s="102" t="str">
        <f t="shared" si="27"/>
        <v/>
      </c>
      <c r="AK81" s="103" t="str">
        <f>IF(AJ81="","",WORKDAY(AK80,1,Holiday!$A$2:$A$100000))</f>
        <v/>
      </c>
      <c r="AL81" s="125" t="str">
        <f>IF(AJ81="","",IF($AK81&gt;=$B$33,$B$34,VLOOKUP($AK81,'THOR i, Index'!$A:$D,4,0)))</f>
        <v/>
      </c>
      <c r="AM81" s="126" t="str">
        <f t="shared" si="28"/>
        <v/>
      </c>
      <c r="AN81" s="127" t="str">
        <f t="shared" si="29"/>
        <v/>
      </c>
    </row>
    <row r="82" spans="6:40" x14ac:dyDescent="0.3">
      <c r="F82" s="35"/>
      <c r="G82" s="35"/>
      <c r="H82" s="35"/>
      <c r="I82" s="35"/>
      <c r="AE82" s="88" t="str">
        <f t="shared" si="25"/>
        <v/>
      </c>
      <c r="AF82" s="26" t="str">
        <f>IF(AE82="","",WORKDAY(AF81,1,Holiday!$A$2:$A$100000))</f>
        <v/>
      </c>
      <c r="AG82" s="89" t="str">
        <f>_xlfn.IFNA(VLOOKUP($AF82,'THOR i, Index'!$A:$D,4,0),"")</f>
        <v/>
      </c>
      <c r="AH82" s="90" t="str">
        <f t="shared" si="26"/>
        <v/>
      </c>
      <c r="AI82" s="91" t="str">
        <f t="shared" si="30"/>
        <v/>
      </c>
      <c r="AJ82" s="102" t="str">
        <f t="shared" si="27"/>
        <v/>
      </c>
      <c r="AK82" s="103" t="str">
        <f>IF(AJ82="","",WORKDAY(AK81,1,Holiday!$A$2:$A$100000))</f>
        <v/>
      </c>
      <c r="AL82" s="125" t="str">
        <f>IF(AJ82="","",IF($AK82&gt;=$B$33,$B$34,VLOOKUP($AK82,'THOR i, Index'!$A:$D,4,0)))</f>
        <v/>
      </c>
      <c r="AM82" s="126" t="str">
        <f t="shared" si="28"/>
        <v/>
      </c>
      <c r="AN82" s="127" t="str">
        <f t="shared" si="29"/>
        <v/>
      </c>
    </row>
    <row r="83" spans="6:40" x14ac:dyDescent="0.3">
      <c r="F83" s="35"/>
      <c r="G83" s="35"/>
      <c r="H83" s="35"/>
      <c r="I83" s="35"/>
      <c r="AE83" s="88" t="str">
        <f t="shared" si="25"/>
        <v/>
      </c>
      <c r="AF83" s="26" t="str">
        <f>IF(AE83="","",WORKDAY(AF82,1,Holiday!$A$2:$A$100000))</f>
        <v/>
      </c>
      <c r="AG83" s="89" t="str">
        <f>_xlfn.IFNA(VLOOKUP($AF83,'THOR i, Index'!$A:$D,4,0),"")</f>
        <v/>
      </c>
      <c r="AH83" s="90" t="str">
        <f t="shared" si="26"/>
        <v/>
      </c>
      <c r="AI83" s="91" t="str">
        <f t="shared" si="30"/>
        <v/>
      </c>
      <c r="AJ83" s="102" t="str">
        <f t="shared" si="27"/>
        <v/>
      </c>
      <c r="AK83" s="103" t="str">
        <f>IF(AJ83="","",WORKDAY(AK82,1,Holiday!$A$2:$A$100000))</f>
        <v/>
      </c>
      <c r="AL83" s="125" t="str">
        <f>IF(AJ83="","",IF($AK83&gt;=$B$33,$B$34,VLOOKUP($AK83,'THOR i, Index'!$A:$D,4,0)))</f>
        <v/>
      </c>
      <c r="AM83" s="126" t="str">
        <f t="shared" si="28"/>
        <v/>
      </c>
      <c r="AN83" s="127" t="str">
        <f t="shared" si="29"/>
        <v/>
      </c>
    </row>
    <row r="84" spans="6:40" x14ac:dyDescent="0.3">
      <c r="AE84" s="88" t="str">
        <f t="shared" si="25"/>
        <v/>
      </c>
      <c r="AF84" s="26" t="str">
        <f>IF(AE84="","",WORKDAY(AF83,1,Holiday!$A$2:$A$100000))</f>
        <v/>
      </c>
      <c r="AG84" s="89" t="str">
        <f>_xlfn.IFNA(VLOOKUP($AF84,'THOR i, Index'!$A:$D,4,0),"")</f>
        <v/>
      </c>
      <c r="AH84" s="90" t="str">
        <f t="shared" si="26"/>
        <v/>
      </c>
      <c r="AI84" s="91" t="str">
        <f t="shared" si="30"/>
        <v/>
      </c>
      <c r="AJ84" s="102" t="str">
        <f t="shared" si="27"/>
        <v/>
      </c>
      <c r="AK84" s="103" t="str">
        <f>IF(AJ84="","",WORKDAY(AK83,1,Holiday!$A$2:$A$100000))</f>
        <v/>
      </c>
      <c r="AL84" s="125" t="str">
        <f>IF(AJ84="","",IF($AK84&gt;=$B$33,$B$34,VLOOKUP($AK84,'THOR i, Index'!$A:$D,4,0)))</f>
        <v/>
      </c>
      <c r="AM84" s="126" t="str">
        <f t="shared" si="28"/>
        <v/>
      </c>
      <c r="AN84" s="127" t="str">
        <f t="shared" si="29"/>
        <v/>
      </c>
    </row>
    <row r="85" spans="6:40" x14ac:dyDescent="0.3">
      <c r="AE85" s="88" t="str">
        <f t="shared" si="25"/>
        <v/>
      </c>
      <c r="AF85" s="26" t="str">
        <f>IF(AE85="","",WORKDAY(AF84,1,Holiday!$A$2:$A$100000))</f>
        <v/>
      </c>
      <c r="AG85" s="89" t="str">
        <f>_xlfn.IFNA(VLOOKUP($AF85,'THOR i, Index'!$A:$D,4,0),"")</f>
        <v/>
      </c>
      <c r="AH85" s="90" t="str">
        <f t="shared" si="26"/>
        <v/>
      </c>
      <c r="AI85" s="91" t="str">
        <f t="shared" si="30"/>
        <v/>
      </c>
      <c r="AJ85" s="102" t="str">
        <f t="shared" si="27"/>
        <v/>
      </c>
      <c r="AK85" s="103" t="str">
        <f>IF(AJ85="","",WORKDAY(AK84,1,Holiday!$A$2:$A$100000))</f>
        <v/>
      </c>
      <c r="AL85" s="125" t="str">
        <f>IF(AJ85="","",IF($AK85&gt;=$B$33,$B$34,VLOOKUP($AK85,'THOR i, Index'!$A:$D,4,0)))</f>
        <v/>
      </c>
      <c r="AM85" s="126" t="str">
        <f t="shared" si="28"/>
        <v/>
      </c>
      <c r="AN85" s="127" t="str">
        <f t="shared" si="29"/>
        <v/>
      </c>
    </row>
    <row r="86" spans="6:40" x14ac:dyDescent="0.3">
      <c r="AE86" s="88" t="str">
        <f t="shared" si="25"/>
        <v/>
      </c>
      <c r="AF86" s="26" t="str">
        <f>IF(AE86="","",WORKDAY(AF85,1,Holiday!$A$2:$A$100000))</f>
        <v/>
      </c>
      <c r="AG86" s="89" t="str">
        <f>_xlfn.IFNA(VLOOKUP($AF86,'THOR i, Index'!$A:$D,4,0),"")</f>
        <v/>
      </c>
      <c r="AH86" s="90" t="str">
        <f t="shared" si="26"/>
        <v/>
      </c>
      <c r="AI86" s="91" t="str">
        <f t="shared" si="30"/>
        <v/>
      </c>
      <c r="AJ86" s="102" t="str">
        <f t="shared" si="27"/>
        <v/>
      </c>
      <c r="AK86" s="103" t="str">
        <f>IF(AJ86="","",WORKDAY(AK85,1,Holiday!$A$2:$A$100000))</f>
        <v/>
      </c>
      <c r="AL86" s="125" t="str">
        <f>IF(AJ86="","",IF($AK86&gt;=$B$33,$B$34,VLOOKUP($AK86,'THOR i, Index'!$A:$D,4,0)))</f>
        <v/>
      </c>
      <c r="AM86" s="126" t="str">
        <f t="shared" si="28"/>
        <v/>
      </c>
      <c r="AN86" s="127" t="str">
        <f t="shared" si="29"/>
        <v/>
      </c>
    </row>
    <row r="87" spans="6:40" x14ac:dyDescent="0.3">
      <c r="AE87" s="88" t="str">
        <f t="shared" si="25"/>
        <v/>
      </c>
      <c r="AF87" s="26" t="str">
        <f>IF(AE87="","",WORKDAY(AF86,1,Holiday!$A$2:$A$100000))</f>
        <v/>
      </c>
      <c r="AG87" s="89" t="str">
        <f>_xlfn.IFNA(VLOOKUP($AF87,'THOR i, Index'!$A:$D,4,0),"")</f>
        <v/>
      </c>
      <c r="AH87" s="90" t="str">
        <f t="shared" si="26"/>
        <v/>
      </c>
      <c r="AI87" s="91" t="str">
        <f t="shared" si="30"/>
        <v/>
      </c>
      <c r="AJ87" s="102" t="str">
        <f t="shared" si="27"/>
        <v/>
      </c>
      <c r="AK87" s="103" t="str">
        <f>IF(AJ87="","",WORKDAY(AK86,1,Holiday!$A$2:$A$100000))</f>
        <v/>
      </c>
      <c r="AL87" s="125" t="str">
        <f>IF(AJ87="","",IF($AK87&gt;=$B$33,$B$34,VLOOKUP($AK87,'THOR i, Index'!$A:$D,4,0)))</f>
        <v/>
      </c>
      <c r="AM87" s="126" t="str">
        <f t="shared" si="28"/>
        <v/>
      </c>
      <c r="AN87" s="127" t="str">
        <f t="shared" si="29"/>
        <v/>
      </c>
    </row>
    <row r="88" spans="6:40" x14ac:dyDescent="0.3">
      <c r="AE88" s="88" t="str">
        <f t="shared" si="25"/>
        <v/>
      </c>
      <c r="AF88" s="26" t="str">
        <f>IF(AE88="","",WORKDAY(AF87,1,Holiday!$A$2:$A$100000))</f>
        <v/>
      </c>
      <c r="AG88" s="89" t="str">
        <f>_xlfn.IFNA(VLOOKUP($AF88,'THOR i, Index'!$A:$D,4,0),"")</f>
        <v/>
      </c>
      <c r="AH88" s="90" t="str">
        <f t="shared" si="26"/>
        <v/>
      </c>
      <c r="AI88" s="91" t="str">
        <f t="shared" si="30"/>
        <v/>
      </c>
      <c r="AJ88" s="102" t="str">
        <f t="shared" si="27"/>
        <v/>
      </c>
      <c r="AK88" s="103" t="str">
        <f>IF(AJ88="","",WORKDAY(AK87,1,Holiday!$A$2:$A$100000))</f>
        <v/>
      </c>
      <c r="AL88" s="125" t="str">
        <f>IF(AJ88="","",IF($AK88&gt;=$B$33,$B$34,VLOOKUP($AK88,'THOR i, Index'!$A:$D,4,0)))</f>
        <v/>
      </c>
      <c r="AM88" s="126" t="str">
        <f t="shared" si="28"/>
        <v/>
      </c>
      <c r="AN88" s="127" t="str">
        <f t="shared" si="29"/>
        <v/>
      </c>
    </row>
    <row r="89" spans="6:40" x14ac:dyDescent="0.3">
      <c r="AE89" s="88" t="str">
        <f t="shared" si="25"/>
        <v/>
      </c>
      <c r="AF89" s="26" t="str">
        <f>IF(AE89="","",WORKDAY(AF88,1,Holiday!$A$2:$A$100000))</f>
        <v/>
      </c>
      <c r="AG89" s="89" t="str">
        <f>_xlfn.IFNA(VLOOKUP($AF89,'THOR i, Index'!$A:$D,4,0),"")</f>
        <v/>
      </c>
      <c r="AH89" s="90" t="str">
        <f t="shared" si="26"/>
        <v/>
      </c>
      <c r="AI89" s="91" t="str">
        <f t="shared" si="30"/>
        <v/>
      </c>
      <c r="AJ89" s="102" t="str">
        <f t="shared" si="27"/>
        <v/>
      </c>
      <c r="AK89" s="103" t="str">
        <f>IF(AJ89="","",WORKDAY(AK88,1,Holiday!$A$2:$A$100000))</f>
        <v/>
      </c>
      <c r="AL89" s="125" t="str">
        <f>IF(AJ89="","",IF($AK89&gt;=$B$33,$B$34,VLOOKUP($AK89,'THOR i, Index'!$A:$D,4,0)))</f>
        <v/>
      </c>
      <c r="AM89" s="126" t="str">
        <f t="shared" si="28"/>
        <v/>
      </c>
      <c r="AN89" s="127" t="str">
        <f t="shared" si="29"/>
        <v/>
      </c>
    </row>
    <row r="90" spans="6:40" x14ac:dyDescent="0.3">
      <c r="AE90" s="88" t="str">
        <f t="shared" si="25"/>
        <v/>
      </c>
      <c r="AF90" s="26" t="str">
        <f>IF(AE90="","",WORKDAY(AF89,1,Holiday!$A$2:$A$100000))</f>
        <v/>
      </c>
      <c r="AG90" s="89" t="str">
        <f>_xlfn.IFNA(VLOOKUP($AF90,'THOR i, Index'!$A:$D,4,0),"")</f>
        <v/>
      </c>
      <c r="AH90" s="90" t="str">
        <f t="shared" si="26"/>
        <v/>
      </c>
      <c r="AI90" s="91" t="str">
        <f t="shared" si="30"/>
        <v/>
      </c>
      <c r="AJ90" s="102" t="str">
        <f t="shared" si="27"/>
        <v/>
      </c>
      <c r="AK90" s="103" t="str">
        <f>IF(AJ90="","",WORKDAY(AK89,1,Holiday!$A$2:$A$100000))</f>
        <v/>
      </c>
      <c r="AL90" s="125" t="str">
        <f>IF(AJ90="","",IF($AK90&gt;=$B$33,$B$34,VLOOKUP($AK90,'THOR i, Index'!$A:$D,4,0)))</f>
        <v/>
      </c>
      <c r="AM90" s="126" t="str">
        <f t="shared" si="28"/>
        <v/>
      </c>
      <c r="AN90" s="127" t="str">
        <f t="shared" si="29"/>
        <v/>
      </c>
    </row>
    <row r="91" spans="6:40" x14ac:dyDescent="0.3">
      <c r="AE91" s="88" t="str">
        <f t="shared" si="25"/>
        <v/>
      </c>
      <c r="AF91" s="26" t="str">
        <f>IF(AE91="","",WORKDAY(AF90,1,Holiday!$A$2:$A$100000))</f>
        <v/>
      </c>
      <c r="AG91" s="89" t="str">
        <f>_xlfn.IFNA(VLOOKUP($AF91,'THOR i, Index'!$A:$D,4,0),"")</f>
        <v/>
      </c>
      <c r="AH91" s="90" t="str">
        <f t="shared" si="26"/>
        <v/>
      </c>
      <c r="AI91" s="91" t="str">
        <f t="shared" si="30"/>
        <v/>
      </c>
      <c r="AJ91" s="102" t="str">
        <f t="shared" si="27"/>
        <v/>
      </c>
      <c r="AK91" s="103" t="str">
        <f>IF(AJ91="","",WORKDAY(AK90,1,Holiday!$A$2:$A$100000))</f>
        <v/>
      </c>
      <c r="AL91" s="125" t="str">
        <f>IF(AJ91="","",IF($AK91&gt;=$B$33,$B$34,VLOOKUP($AK91,'THOR i, Index'!$A:$D,4,0)))</f>
        <v/>
      </c>
      <c r="AM91" s="126" t="str">
        <f t="shared" si="28"/>
        <v/>
      </c>
      <c r="AN91" s="127" t="str">
        <f t="shared" si="29"/>
        <v/>
      </c>
    </row>
    <row r="92" spans="6:40" x14ac:dyDescent="0.3">
      <c r="AE92" s="88" t="str">
        <f t="shared" si="25"/>
        <v/>
      </c>
      <c r="AF92" s="26" t="str">
        <f>IF(AE92="","",WORKDAY(AF91,1,Holiday!$A$2:$A$100000))</f>
        <v/>
      </c>
      <c r="AG92" s="89" t="str">
        <f>_xlfn.IFNA(VLOOKUP($AF92,'THOR i, Index'!$A:$D,4,0),"")</f>
        <v/>
      </c>
      <c r="AH92" s="90" t="str">
        <f t="shared" si="26"/>
        <v/>
      </c>
      <c r="AI92" s="91" t="str">
        <f t="shared" si="30"/>
        <v/>
      </c>
      <c r="AJ92" s="102" t="str">
        <f t="shared" si="27"/>
        <v/>
      </c>
      <c r="AK92" s="103" t="str">
        <f>IF(AJ92="","",WORKDAY(AK91,1,Holiday!$A$2:$A$100000))</f>
        <v/>
      </c>
      <c r="AL92" s="125" t="str">
        <f>IF(AJ92="","",IF($AK92&gt;=$B$33,$B$34,VLOOKUP($AK92,'THOR i, Index'!$A:$D,4,0)))</f>
        <v/>
      </c>
      <c r="AM92" s="126" t="str">
        <f t="shared" si="28"/>
        <v/>
      </c>
      <c r="AN92" s="127" t="str">
        <f t="shared" si="29"/>
        <v/>
      </c>
    </row>
    <row r="93" spans="6:40" x14ac:dyDescent="0.3">
      <c r="AE93" s="88" t="str">
        <f t="shared" si="25"/>
        <v/>
      </c>
      <c r="AF93" s="26" t="str">
        <f>IF(AE93="","",WORKDAY(AF92,1,Holiday!$A$2:$A$100000))</f>
        <v/>
      </c>
      <c r="AG93" s="89" t="str">
        <f>_xlfn.IFNA(VLOOKUP($AF93,'THOR i, Index'!$A:$D,4,0),"")</f>
        <v/>
      </c>
      <c r="AH93" s="90" t="str">
        <f t="shared" si="26"/>
        <v/>
      </c>
      <c r="AI93" s="91" t="str">
        <f t="shared" si="30"/>
        <v/>
      </c>
      <c r="AJ93" s="102" t="str">
        <f t="shared" si="27"/>
        <v/>
      </c>
      <c r="AK93" s="103" t="str">
        <f>IF(AJ93="","",WORKDAY(AK92,1,Holiday!$A$2:$A$100000))</f>
        <v/>
      </c>
      <c r="AL93" s="125" t="str">
        <f>IF(AJ93="","",IF($AK93&gt;=$B$33,$B$34,VLOOKUP($AK93,'THOR i, Index'!$A:$D,4,0)))</f>
        <v/>
      </c>
      <c r="AM93" s="126" t="str">
        <f t="shared" si="28"/>
        <v/>
      </c>
      <c r="AN93" s="127" t="str">
        <f t="shared" si="29"/>
        <v/>
      </c>
    </row>
    <row r="94" spans="6:40" x14ac:dyDescent="0.3">
      <c r="AE94" s="88" t="str">
        <f t="shared" si="25"/>
        <v/>
      </c>
      <c r="AF94" s="26" t="str">
        <f>IF(AE94="","",WORKDAY(AF93,1,Holiday!$A$2:$A$100000))</f>
        <v/>
      </c>
      <c r="AG94" s="89" t="str">
        <f>_xlfn.IFNA(VLOOKUP($AF94,'THOR i, Index'!$A:$D,4,0),"")</f>
        <v/>
      </c>
      <c r="AH94" s="90" t="str">
        <f t="shared" si="26"/>
        <v/>
      </c>
      <c r="AI94" s="91" t="str">
        <f t="shared" si="30"/>
        <v/>
      </c>
      <c r="AJ94" s="102" t="str">
        <f t="shared" si="27"/>
        <v/>
      </c>
      <c r="AK94" s="103" t="str">
        <f>IF(AJ94="","",WORKDAY(AK93,1,Holiday!$A$2:$A$100000))</f>
        <v/>
      </c>
      <c r="AL94" s="125" t="str">
        <f>IF(AJ94="","",IF($AK94&gt;=$B$33,$B$34,VLOOKUP($AK94,'THOR i, Index'!$A:$D,4,0)))</f>
        <v/>
      </c>
      <c r="AM94" s="126" t="str">
        <f t="shared" si="28"/>
        <v/>
      </c>
      <c r="AN94" s="127" t="str">
        <f t="shared" si="29"/>
        <v/>
      </c>
    </row>
    <row r="95" spans="6:40" x14ac:dyDescent="0.3">
      <c r="AE95" s="88" t="str">
        <f t="shared" si="25"/>
        <v/>
      </c>
      <c r="AF95" s="26" t="str">
        <f>IF(AE95="","",WORKDAY(AF94,1,Holiday!$A$2:$A$100000))</f>
        <v/>
      </c>
      <c r="AG95" s="89" t="str">
        <f>_xlfn.IFNA(VLOOKUP($AF95,'THOR i, Index'!$A:$D,4,0),"")</f>
        <v/>
      </c>
      <c r="AH95" s="90" t="str">
        <f t="shared" si="26"/>
        <v/>
      </c>
      <c r="AI95" s="91" t="str">
        <f t="shared" si="30"/>
        <v/>
      </c>
      <c r="AJ95" s="102" t="str">
        <f t="shared" si="27"/>
        <v/>
      </c>
      <c r="AK95" s="103" t="str">
        <f>IF(AJ95="","",WORKDAY(AK94,1,Holiday!$A$2:$A$100000))</f>
        <v/>
      </c>
      <c r="AL95" s="125" t="str">
        <f>IF(AJ95="","",IF($AK95&gt;=$B$33,$B$34,VLOOKUP($AK95,'THOR i, Index'!$A:$D,4,0)))</f>
        <v/>
      </c>
      <c r="AM95" s="126" t="str">
        <f t="shared" si="28"/>
        <v/>
      </c>
      <c r="AN95" s="127" t="str">
        <f t="shared" si="29"/>
        <v/>
      </c>
    </row>
    <row r="96" spans="6:40" x14ac:dyDescent="0.3">
      <c r="AE96" s="88" t="str">
        <f t="shared" si="25"/>
        <v/>
      </c>
      <c r="AF96" s="26" t="str">
        <f>IF(AE96="","",WORKDAY(AF95,1,Holiday!$A$2:$A$100000))</f>
        <v/>
      </c>
      <c r="AG96" s="89" t="str">
        <f>_xlfn.IFNA(VLOOKUP($AF96,'THOR i, Index'!$A:$D,4,0),"")</f>
        <v/>
      </c>
      <c r="AH96" s="90" t="str">
        <f t="shared" si="26"/>
        <v/>
      </c>
      <c r="AI96" s="91" t="str">
        <f t="shared" si="30"/>
        <v/>
      </c>
      <c r="AJ96" s="102" t="str">
        <f t="shared" si="27"/>
        <v/>
      </c>
      <c r="AK96" s="103" t="str">
        <f>IF(AJ96="","",WORKDAY(AK95,1,Holiday!$A$2:$A$100000))</f>
        <v/>
      </c>
      <c r="AL96" s="125" t="str">
        <f>IF(AJ96="","",IF($AK96&gt;=$B$33,$B$34,VLOOKUP($AK96,'THOR i, Index'!$A:$D,4,0)))</f>
        <v/>
      </c>
      <c r="AM96" s="126" t="str">
        <f t="shared" si="28"/>
        <v/>
      </c>
      <c r="AN96" s="127" t="str">
        <f t="shared" si="29"/>
        <v/>
      </c>
    </row>
    <row r="97" spans="31:40" x14ac:dyDescent="0.3">
      <c r="AE97" s="88" t="str">
        <f t="shared" si="25"/>
        <v/>
      </c>
      <c r="AF97" s="26" t="str">
        <f>IF(AE97="","",WORKDAY(AF96,1,Holiday!$A$2:$A$100000))</f>
        <v/>
      </c>
      <c r="AG97" s="89" t="str">
        <f>_xlfn.IFNA(VLOOKUP($AF97,'THOR i, Index'!$A:$D,4,0),"")</f>
        <v/>
      </c>
      <c r="AH97" s="90" t="str">
        <f t="shared" si="26"/>
        <v/>
      </c>
      <c r="AI97" s="91" t="str">
        <f t="shared" si="30"/>
        <v/>
      </c>
      <c r="AJ97" s="102" t="str">
        <f t="shared" si="27"/>
        <v/>
      </c>
      <c r="AK97" s="103" t="str">
        <f>IF(AJ97="","",WORKDAY(AK96,1,Holiday!$A$2:$A$100000))</f>
        <v/>
      </c>
      <c r="AL97" s="125" t="str">
        <f>IF(AJ97="","",IF($AK97&gt;=$B$33,$B$34,VLOOKUP($AK97,'THOR i, Index'!$A:$D,4,0)))</f>
        <v/>
      </c>
      <c r="AM97" s="126" t="str">
        <f t="shared" si="28"/>
        <v/>
      </c>
      <c r="AN97" s="127" t="str">
        <f t="shared" si="29"/>
        <v/>
      </c>
    </row>
    <row r="98" spans="31:40" x14ac:dyDescent="0.3">
      <c r="AE98" s="88" t="str">
        <f t="shared" si="25"/>
        <v/>
      </c>
      <c r="AF98" s="26" t="str">
        <f>IF(AE98="","",WORKDAY(AF97,1,Holiday!$A$2:$A$100000))</f>
        <v/>
      </c>
      <c r="AG98" s="89" t="str">
        <f>_xlfn.IFNA(VLOOKUP($AF98,'THOR i, Index'!$A:$D,4,0),"")</f>
        <v/>
      </c>
      <c r="AH98" s="90" t="str">
        <f t="shared" si="26"/>
        <v/>
      </c>
      <c r="AI98" s="91" t="str">
        <f t="shared" si="30"/>
        <v/>
      </c>
      <c r="AJ98" s="102" t="str">
        <f t="shared" si="27"/>
        <v/>
      </c>
      <c r="AK98" s="103" t="str">
        <f>IF(AJ98="","",WORKDAY(AK97,1,Holiday!$A$2:$A$100000))</f>
        <v/>
      </c>
      <c r="AL98" s="125" t="str">
        <f>IF(AJ98="","",IF($AK98&gt;=$B$33,$B$34,VLOOKUP($AK98,'THOR i, Index'!$A:$D,4,0)))</f>
        <v/>
      </c>
      <c r="AM98" s="126" t="str">
        <f t="shared" si="28"/>
        <v/>
      </c>
      <c r="AN98" s="127" t="str">
        <f t="shared" si="29"/>
        <v/>
      </c>
    </row>
    <row r="99" spans="31:40" x14ac:dyDescent="0.3">
      <c r="AE99" s="88" t="str">
        <f t="shared" si="25"/>
        <v/>
      </c>
      <c r="AF99" s="26" t="str">
        <f>IF(AE99="","",WORKDAY(AF98,1,Holiday!$A$2:$A$100000))</f>
        <v/>
      </c>
      <c r="AG99" s="89" t="str">
        <f>_xlfn.IFNA(VLOOKUP($AF99,'THOR i, Index'!$A:$D,4,0),"")</f>
        <v/>
      </c>
      <c r="AH99" s="90" t="str">
        <f t="shared" si="26"/>
        <v/>
      </c>
      <c r="AI99" s="91" t="str">
        <f t="shared" si="30"/>
        <v/>
      </c>
      <c r="AJ99" s="102" t="str">
        <f t="shared" si="27"/>
        <v/>
      </c>
      <c r="AK99" s="103" t="str">
        <f>IF(AJ99="","",WORKDAY(AK98,1,Holiday!$A$2:$A$100000))</f>
        <v/>
      </c>
      <c r="AL99" s="125" t="str">
        <f>IF(AJ99="","",IF($AK99&gt;=$B$33,$B$34,VLOOKUP($AK99,'THOR i, Index'!$A:$D,4,0)))</f>
        <v/>
      </c>
      <c r="AM99" s="126" t="str">
        <f t="shared" si="28"/>
        <v/>
      </c>
      <c r="AN99" s="127" t="str">
        <f t="shared" si="29"/>
        <v/>
      </c>
    </row>
    <row r="100" spans="31:40" x14ac:dyDescent="0.3">
      <c r="AE100" s="88" t="str">
        <f t="shared" si="25"/>
        <v/>
      </c>
      <c r="AF100" s="26" t="str">
        <f>IF(AE100="","",WORKDAY(AF99,1,Holiday!$A$2:$A$100000))</f>
        <v/>
      </c>
      <c r="AG100" s="89" t="str">
        <f>_xlfn.IFNA(VLOOKUP($AF100,'THOR i, Index'!$A:$D,4,0),"")</f>
        <v/>
      </c>
      <c r="AH100" s="90" t="str">
        <f t="shared" si="26"/>
        <v/>
      </c>
      <c r="AI100" s="91" t="str">
        <f t="shared" si="30"/>
        <v/>
      </c>
      <c r="AJ100" s="102" t="str">
        <f t="shared" si="27"/>
        <v/>
      </c>
      <c r="AK100" s="103" t="str">
        <f>IF(AJ100="","",WORKDAY(AK99,1,Holiday!$A$2:$A$100000))</f>
        <v/>
      </c>
      <c r="AL100" s="125" t="str">
        <f>IF(AJ100="","",IF($AK100&gt;=$B$33,$B$34,VLOOKUP($AK100,'THOR i, Index'!$A:$D,4,0)))</f>
        <v/>
      </c>
      <c r="AM100" s="126" t="str">
        <f t="shared" si="28"/>
        <v/>
      </c>
      <c r="AN100" s="127" t="str">
        <f t="shared" si="29"/>
        <v/>
      </c>
    </row>
    <row r="101" spans="31:40" x14ac:dyDescent="0.3">
      <c r="AE101" s="88" t="str">
        <f t="shared" si="25"/>
        <v/>
      </c>
      <c r="AF101" s="26" t="str">
        <f>IF(AE101="","",WORKDAY(AF100,1,Holiday!$A$2:$A$100000))</f>
        <v/>
      </c>
      <c r="AG101" s="89" t="str">
        <f>_xlfn.IFNA(VLOOKUP($AF101,'THOR i, Index'!$A:$D,4,0),"")</f>
        <v/>
      </c>
      <c r="AH101" s="90" t="str">
        <f t="shared" si="26"/>
        <v/>
      </c>
      <c r="AI101" s="91" t="str">
        <f t="shared" si="30"/>
        <v/>
      </c>
      <c r="AJ101" s="102" t="str">
        <f t="shared" si="27"/>
        <v/>
      </c>
      <c r="AK101" s="103" t="str">
        <f>IF(AJ101="","",WORKDAY(AK100,1,Holiday!$A$2:$A$100000))</f>
        <v/>
      </c>
      <c r="AL101" s="125" t="str">
        <f>IF(AJ101="","",IF($AK101&gt;=$B$33,$B$34,VLOOKUP($AK101,'THOR i, Index'!$A:$D,4,0)))</f>
        <v/>
      </c>
      <c r="AM101" s="126" t="str">
        <f t="shared" si="28"/>
        <v/>
      </c>
      <c r="AN101" s="127" t="str">
        <f t="shared" si="29"/>
        <v/>
      </c>
    </row>
    <row r="102" spans="31:40" x14ac:dyDescent="0.3">
      <c r="AE102" s="88" t="str">
        <f t="shared" si="25"/>
        <v/>
      </c>
      <c r="AF102" s="26" t="str">
        <f>IF(AE102="","",WORKDAY(AF101,1,Holiday!$A$2:$A$100000))</f>
        <v/>
      </c>
      <c r="AG102" s="89" t="str">
        <f>_xlfn.IFNA(VLOOKUP($AF102,'THOR i, Index'!$A:$D,4,0),"")</f>
        <v/>
      </c>
      <c r="AH102" s="90" t="str">
        <f t="shared" si="26"/>
        <v/>
      </c>
      <c r="AI102" s="91" t="str">
        <f t="shared" si="30"/>
        <v/>
      </c>
      <c r="AJ102" s="102" t="str">
        <f t="shared" si="27"/>
        <v/>
      </c>
      <c r="AK102" s="103" t="str">
        <f>IF(AJ102="","",WORKDAY(AK101,1,Holiday!$A$2:$A$100000))</f>
        <v/>
      </c>
      <c r="AL102" s="125" t="str">
        <f>IF(AJ102="","",IF($AK102&gt;=$B$33,$B$34,VLOOKUP($AK102,'THOR i, Index'!$A:$D,4,0)))</f>
        <v/>
      </c>
      <c r="AM102" s="126" t="str">
        <f t="shared" si="28"/>
        <v/>
      </c>
      <c r="AN102" s="127" t="str">
        <f t="shared" si="29"/>
        <v/>
      </c>
    </row>
    <row r="103" spans="31:40" x14ac:dyDescent="0.3">
      <c r="AE103" s="88" t="str">
        <f t="shared" si="25"/>
        <v/>
      </c>
      <c r="AF103" s="26" t="str">
        <f>IF(AE103="","",WORKDAY(AF102,1,Holiday!$A$2:$A$100000))</f>
        <v/>
      </c>
      <c r="AG103" s="89" t="str">
        <f>_xlfn.IFNA(VLOOKUP($AF103,'THOR i, Index'!$A:$D,4,0),"")</f>
        <v/>
      </c>
      <c r="AH103" s="90" t="str">
        <f t="shared" si="26"/>
        <v/>
      </c>
      <c r="AI103" s="91" t="str">
        <f t="shared" si="30"/>
        <v/>
      </c>
      <c r="AJ103" s="102" t="str">
        <f t="shared" si="27"/>
        <v/>
      </c>
      <c r="AK103" s="103" t="str">
        <f>IF(AJ103="","",WORKDAY(AK102,1,Holiday!$A$2:$A$100000))</f>
        <v/>
      </c>
      <c r="AL103" s="125" t="str">
        <f>IF(AJ103="","",IF($AK103&gt;=$B$33,$B$34,VLOOKUP($AK103,'THOR i, Index'!$A:$D,4,0)))</f>
        <v/>
      </c>
      <c r="AM103" s="126" t="str">
        <f t="shared" si="28"/>
        <v/>
      </c>
      <c r="AN103" s="127" t="str">
        <f t="shared" si="29"/>
        <v/>
      </c>
    </row>
    <row r="104" spans="31:40" x14ac:dyDescent="0.3">
      <c r="AE104" s="88" t="str">
        <f t="shared" si="25"/>
        <v/>
      </c>
      <c r="AF104" s="26" t="str">
        <f>IF(AE104="","",WORKDAY(AF103,1,Holiday!$A$2:$A$100000))</f>
        <v/>
      </c>
      <c r="AG104" s="89" t="str">
        <f>_xlfn.IFNA(VLOOKUP($AF104,'THOR i, Index'!$A:$D,4,0),"")</f>
        <v/>
      </c>
      <c r="AH104" s="90" t="str">
        <f t="shared" si="26"/>
        <v/>
      </c>
      <c r="AI104" s="91" t="str">
        <f t="shared" si="30"/>
        <v/>
      </c>
      <c r="AJ104" s="102" t="str">
        <f t="shared" si="27"/>
        <v/>
      </c>
      <c r="AK104" s="103" t="str">
        <f>IF(AJ104="","",WORKDAY(AK103,1,Holiday!$A$2:$A$100000))</f>
        <v/>
      </c>
      <c r="AL104" s="125" t="str">
        <f>IF(AJ104="","",IF($AK104&gt;=$B$33,$B$34,VLOOKUP($AK104,'THOR i, Index'!$A:$D,4,0)))</f>
        <v/>
      </c>
      <c r="AM104" s="126" t="str">
        <f t="shared" si="28"/>
        <v/>
      </c>
      <c r="AN104" s="127" t="str">
        <f t="shared" si="29"/>
        <v/>
      </c>
    </row>
    <row r="105" spans="31:40" x14ac:dyDescent="0.3">
      <c r="AE105" s="88" t="str">
        <f t="shared" si="25"/>
        <v/>
      </c>
      <c r="AF105" s="26" t="str">
        <f>IF(AE105="","",WORKDAY(AF104,1,Holiday!$A$2:$A$100000))</f>
        <v/>
      </c>
      <c r="AG105" s="89" t="str">
        <f>_xlfn.IFNA(VLOOKUP($AF105,'THOR i, Index'!$A:$D,4,0),"")</f>
        <v/>
      </c>
      <c r="AH105" s="90" t="str">
        <f t="shared" si="26"/>
        <v/>
      </c>
      <c r="AI105" s="91" t="str">
        <f t="shared" si="30"/>
        <v/>
      </c>
      <c r="AJ105" s="102" t="str">
        <f t="shared" si="27"/>
        <v/>
      </c>
      <c r="AK105" s="103" t="str">
        <f>IF(AJ105="","",WORKDAY(AK104,1,Holiday!$A$2:$A$100000))</f>
        <v/>
      </c>
      <c r="AL105" s="125" t="str">
        <f>IF(AJ105="","",IF($AK105&gt;=$B$33,$B$34,VLOOKUP($AK105,'THOR i, Index'!$A:$D,4,0)))</f>
        <v/>
      </c>
      <c r="AM105" s="126" t="str">
        <f t="shared" si="28"/>
        <v/>
      </c>
      <c r="AN105" s="127" t="str">
        <f t="shared" si="29"/>
        <v/>
      </c>
    </row>
    <row r="106" spans="31:40" x14ac:dyDescent="0.3">
      <c r="AE106" s="88" t="str">
        <f t="shared" si="25"/>
        <v/>
      </c>
      <c r="AF106" s="26" t="str">
        <f>IF(AE106="","",WORKDAY(AF105,1,Holiday!$A$2:$A$100000))</f>
        <v/>
      </c>
      <c r="AG106" s="89" t="str">
        <f>_xlfn.IFNA(VLOOKUP($AF106,'THOR i, Index'!$A:$D,4,0),"")</f>
        <v/>
      </c>
      <c r="AH106" s="90" t="str">
        <f t="shared" si="26"/>
        <v/>
      </c>
      <c r="AI106" s="91" t="str">
        <f t="shared" si="30"/>
        <v/>
      </c>
      <c r="AJ106" s="102" t="str">
        <f t="shared" si="27"/>
        <v/>
      </c>
      <c r="AK106" s="103" t="str">
        <f>IF(AJ106="","",WORKDAY(AK105,1,Holiday!$A$2:$A$100000))</f>
        <v/>
      </c>
      <c r="AL106" s="125" t="str">
        <f>IF(AJ106="","",IF($AK106&gt;=$B$33,$B$34,VLOOKUP($AK106,'THOR i, Index'!$A:$D,4,0)))</f>
        <v/>
      </c>
      <c r="AM106" s="126" t="str">
        <f t="shared" si="28"/>
        <v/>
      </c>
      <c r="AN106" s="127" t="str">
        <f t="shared" si="29"/>
        <v/>
      </c>
    </row>
    <row r="107" spans="31:40" x14ac:dyDescent="0.3">
      <c r="AE107" s="88" t="str">
        <f t="shared" si="25"/>
        <v/>
      </c>
      <c r="AF107" s="26" t="str">
        <f>IF(AE107="","",WORKDAY(AF106,1,Holiday!$A$2:$A$100000))</f>
        <v/>
      </c>
      <c r="AG107" s="89" t="str">
        <f>_xlfn.IFNA(VLOOKUP($AF107,'THOR i, Index'!$A:$D,4,0),"")</f>
        <v/>
      </c>
      <c r="AH107" s="90" t="str">
        <f t="shared" si="26"/>
        <v/>
      </c>
      <c r="AI107" s="91" t="str">
        <f t="shared" si="30"/>
        <v/>
      </c>
      <c r="AJ107" s="102" t="str">
        <f t="shared" si="27"/>
        <v/>
      </c>
      <c r="AK107" s="103" t="str">
        <f>IF(AJ107="","",WORKDAY(AK106,1,Holiday!$A$2:$A$100000))</f>
        <v/>
      </c>
      <c r="AL107" s="125" t="str">
        <f>IF(AJ107="","",IF($AK107&gt;=$B$33,$B$34,VLOOKUP($AK107,'THOR i, Index'!$A:$D,4,0)))</f>
        <v/>
      </c>
      <c r="AM107" s="126" t="str">
        <f t="shared" si="28"/>
        <v/>
      </c>
      <c r="AN107" s="127" t="str">
        <f t="shared" si="29"/>
        <v/>
      </c>
    </row>
    <row r="108" spans="31:40" x14ac:dyDescent="0.3">
      <c r="AE108" s="88" t="str">
        <f t="shared" si="25"/>
        <v/>
      </c>
      <c r="AF108" s="26" t="str">
        <f>IF(AE108="","",WORKDAY(AF107,1,Holiday!$A$2:$A$100000))</f>
        <v/>
      </c>
      <c r="AG108" s="89" t="str">
        <f>_xlfn.IFNA(VLOOKUP($AF108,'THOR i, Index'!$A:$D,4,0),"")</f>
        <v/>
      </c>
      <c r="AH108" s="90" t="str">
        <f t="shared" si="26"/>
        <v/>
      </c>
      <c r="AI108" s="91" t="str">
        <f t="shared" si="30"/>
        <v/>
      </c>
      <c r="AJ108" s="102" t="str">
        <f t="shared" si="27"/>
        <v/>
      </c>
      <c r="AK108" s="103" t="str">
        <f>IF(AJ108="","",WORKDAY(AK107,1,Holiday!$A$2:$A$100000))</f>
        <v/>
      </c>
      <c r="AL108" s="125" t="str">
        <f>IF(AJ108="","",IF($AK108&gt;=$B$33,$B$34,VLOOKUP($AK108,'THOR i, Index'!$A:$D,4,0)))</f>
        <v/>
      </c>
      <c r="AM108" s="126" t="str">
        <f t="shared" si="28"/>
        <v/>
      </c>
      <c r="AN108" s="127" t="str">
        <f t="shared" si="29"/>
        <v/>
      </c>
    </row>
    <row r="109" spans="31:40" x14ac:dyDescent="0.3">
      <c r="AE109" s="88" t="str">
        <f t="shared" si="25"/>
        <v/>
      </c>
      <c r="AF109" s="26" t="str">
        <f>IF(AE109="","",WORKDAY(AF108,1,Holiday!$A$2:$A$100000))</f>
        <v/>
      </c>
      <c r="AG109" s="89" t="str">
        <f>_xlfn.IFNA(VLOOKUP($AF109,'THOR i, Index'!$A:$D,4,0),"")</f>
        <v/>
      </c>
      <c r="AH109" s="90" t="str">
        <f t="shared" si="26"/>
        <v/>
      </c>
      <c r="AI109" s="91" t="str">
        <f t="shared" si="30"/>
        <v/>
      </c>
      <c r="AJ109" s="102" t="str">
        <f t="shared" si="27"/>
        <v/>
      </c>
      <c r="AK109" s="103" t="str">
        <f>IF(AJ109="","",WORKDAY(AK108,1,Holiday!$A$2:$A$100000))</f>
        <v/>
      </c>
      <c r="AL109" s="125" t="str">
        <f>IF(AJ109="","",IF($AK109&gt;=$B$33,$B$34,VLOOKUP($AK109,'THOR i, Index'!$A:$D,4,0)))</f>
        <v/>
      </c>
      <c r="AM109" s="126" t="str">
        <f t="shared" si="28"/>
        <v/>
      </c>
      <c r="AN109" s="127" t="str">
        <f t="shared" si="29"/>
        <v/>
      </c>
    </row>
    <row r="110" spans="31:40" x14ac:dyDescent="0.3">
      <c r="AE110" s="88" t="str">
        <f t="shared" si="25"/>
        <v/>
      </c>
      <c r="AF110" s="26" t="str">
        <f>IF(AE110="","",WORKDAY(AF109,1,Holiday!$A$2:$A$100000))</f>
        <v/>
      </c>
      <c r="AG110" s="89" t="str">
        <f>_xlfn.IFNA(VLOOKUP($AF110,'THOR i, Index'!$A:$D,4,0),"")</f>
        <v/>
      </c>
      <c r="AH110" s="90" t="str">
        <f t="shared" si="26"/>
        <v/>
      </c>
      <c r="AI110" s="91" t="str">
        <f t="shared" si="30"/>
        <v/>
      </c>
      <c r="AJ110" s="102" t="str">
        <f t="shared" si="27"/>
        <v/>
      </c>
      <c r="AK110" s="103" t="str">
        <f>IF(AJ110="","",WORKDAY(AK109,1,Holiday!$A$2:$A$100000))</f>
        <v/>
      </c>
      <c r="AL110" s="125" t="str">
        <f>IF(AJ110="","",IF($AK110&gt;=$B$33,$B$34,VLOOKUP($AK110,'THOR i, Index'!$A:$D,4,0)))</f>
        <v/>
      </c>
      <c r="AM110" s="126" t="str">
        <f t="shared" si="28"/>
        <v/>
      </c>
      <c r="AN110" s="127" t="str">
        <f t="shared" si="29"/>
        <v/>
      </c>
    </row>
    <row r="111" spans="31:40" x14ac:dyDescent="0.3">
      <c r="AE111" s="88" t="str">
        <f t="shared" si="25"/>
        <v/>
      </c>
      <c r="AF111" s="26" t="str">
        <f>IF(AE111="","",WORKDAY(AF110,1,Holiday!$A$2:$A$100000))</f>
        <v/>
      </c>
      <c r="AG111" s="89" t="str">
        <f>_xlfn.IFNA(VLOOKUP($AF111,'THOR i, Index'!$A:$D,4,0),"")</f>
        <v/>
      </c>
      <c r="AH111" s="90" t="str">
        <f t="shared" si="26"/>
        <v/>
      </c>
      <c r="AI111" s="91" t="str">
        <f t="shared" si="30"/>
        <v/>
      </c>
      <c r="AJ111" s="102" t="str">
        <f t="shared" si="27"/>
        <v/>
      </c>
      <c r="AK111" s="103" t="str">
        <f>IF(AJ111="","",WORKDAY(AK110,1,Holiday!$A$2:$A$100000))</f>
        <v/>
      </c>
      <c r="AL111" s="125" t="str">
        <f>IF(AJ111="","",IF($AK111&gt;=$B$33,$B$34,VLOOKUP($AK111,'THOR i, Index'!$A:$D,4,0)))</f>
        <v/>
      </c>
      <c r="AM111" s="126" t="str">
        <f t="shared" si="28"/>
        <v/>
      </c>
      <c r="AN111" s="127" t="str">
        <f t="shared" si="29"/>
        <v/>
      </c>
    </row>
    <row r="112" spans="31:40" x14ac:dyDescent="0.3">
      <c r="AE112" s="88" t="str">
        <f t="shared" si="25"/>
        <v/>
      </c>
      <c r="AF112" s="26" t="str">
        <f>IF(AE112="","",WORKDAY(AF111,1,Holiday!$A$2:$A$100000))</f>
        <v/>
      </c>
      <c r="AG112" s="89" t="str">
        <f>_xlfn.IFNA(VLOOKUP($AF112,'THOR i, Index'!$A:$D,4,0),"")</f>
        <v/>
      </c>
      <c r="AH112" s="90" t="str">
        <f t="shared" si="26"/>
        <v/>
      </c>
      <c r="AI112" s="91" t="str">
        <f t="shared" si="30"/>
        <v/>
      </c>
      <c r="AJ112" s="102" t="str">
        <f t="shared" si="27"/>
        <v/>
      </c>
      <c r="AK112" s="103" t="str">
        <f>IF(AJ112="","",WORKDAY(AK111,1,Holiday!$A$2:$A$100000))</f>
        <v/>
      </c>
      <c r="AL112" s="125" t="str">
        <f>IF(AJ112="","",IF($AK112&gt;=$B$33,$B$34,VLOOKUP($AK112,'THOR i, Index'!$A:$D,4,0)))</f>
        <v/>
      </c>
      <c r="AM112" s="126" t="str">
        <f t="shared" si="28"/>
        <v/>
      </c>
      <c r="AN112" s="127" t="str">
        <f t="shared" si="29"/>
        <v/>
      </c>
    </row>
    <row r="113" spans="16:40" x14ac:dyDescent="0.3">
      <c r="AE113" s="88" t="str">
        <f t="shared" si="25"/>
        <v/>
      </c>
      <c r="AF113" s="26" t="str">
        <f>IF(AE113="","",WORKDAY(AF112,1,Holiday!$A$2:$A$100000))</f>
        <v/>
      </c>
      <c r="AG113" s="89" t="str">
        <f>_xlfn.IFNA(VLOOKUP($AF113,'THOR i, Index'!$A:$D,4,0),"")</f>
        <v/>
      </c>
      <c r="AH113" s="90" t="str">
        <f t="shared" si="26"/>
        <v/>
      </c>
      <c r="AI113" s="91" t="str">
        <f t="shared" si="30"/>
        <v/>
      </c>
      <c r="AJ113" s="102" t="str">
        <f t="shared" si="27"/>
        <v/>
      </c>
      <c r="AK113" s="103" t="str">
        <f>IF(AJ113="","",WORKDAY(AK112,1,Holiday!$A$2:$A$100000))</f>
        <v/>
      </c>
      <c r="AL113" s="125" t="str">
        <f>IF(AJ113="","",IF($AK113&gt;=$B$33,$B$34,VLOOKUP($AK113,'THOR i, Index'!$A:$D,4,0)))</f>
        <v/>
      </c>
      <c r="AM113" s="126" t="str">
        <f t="shared" si="28"/>
        <v/>
      </c>
      <c r="AN113" s="127" t="str">
        <f t="shared" si="29"/>
        <v/>
      </c>
    </row>
    <row r="114" spans="16:40" x14ac:dyDescent="0.3">
      <c r="AE114" s="88" t="str">
        <f t="shared" si="25"/>
        <v/>
      </c>
      <c r="AF114" s="26" t="str">
        <f>IF(AE114="","",WORKDAY(AF113,1,Holiday!$A$2:$A$100000))</f>
        <v/>
      </c>
      <c r="AG114" s="89" t="str">
        <f>_xlfn.IFNA(VLOOKUP($AF114,'THOR i, Index'!$A:$D,4,0),"")</f>
        <v/>
      </c>
      <c r="AH114" s="90" t="str">
        <f t="shared" si="26"/>
        <v/>
      </c>
      <c r="AI114" s="91" t="str">
        <f t="shared" si="30"/>
        <v/>
      </c>
      <c r="AJ114" s="102" t="str">
        <f t="shared" si="27"/>
        <v/>
      </c>
      <c r="AK114" s="103" t="str">
        <f>IF(AJ114="","",WORKDAY(AK113,1,Holiday!$A$2:$A$100000))</f>
        <v/>
      </c>
      <c r="AL114" s="125" t="str">
        <f>IF(AJ114="","",IF($AK114&gt;=$B$33,$B$34,VLOOKUP($AK114,'THOR i, Index'!$A:$D,4,0)))</f>
        <v/>
      </c>
      <c r="AM114" s="126" t="str">
        <f t="shared" si="28"/>
        <v/>
      </c>
      <c r="AN114" s="127" t="str">
        <f t="shared" si="29"/>
        <v/>
      </c>
    </row>
    <row r="115" spans="16:40" x14ac:dyDescent="0.3">
      <c r="AE115" s="88" t="str">
        <f t="shared" si="25"/>
        <v/>
      </c>
      <c r="AF115" s="26" t="str">
        <f>IF(AE115="","",WORKDAY(AF114,1,Holiday!$A$2:$A$100000))</f>
        <v/>
      </c>
      <c r="AG115" s="89" t="str">
        <f>_xlfn.IFNA(VLOOKUP($AF115,'THOR i, Index'!$A:$D,4,0),"")</f>
        <v/>
      </c>
      <c r="AH115" s="90" t="str">
        <f t="shared" si="26"/>
        <v/>
      </c>
      <c r="AI115" s="91" t="str">
        <f t="shared" si="30"/>
        <v/>
      </c>
      <c r="AJ115" s="102" t="str">
        <f t="shared" si="27"/>
        <v/>
      </c>
      <c r="AK115" s="103" t="str">
        <f>IF(AJ115="","",WORKDAY(AK114,1,Holiday!$A$2:$A$100000))</f>
        <v/>
      </c>
      <c r="AL115" s="125" t="str">
        <f>IF(AJ115="","",IF($AK115&gt;=$B$33,$B$34,VLOOKUP($AK115,'THOR i, Index'!$A:$D,4,0)))</f>
        <v/>
      </c>
      <c r="AM115" s="126" t="str">
        <f t="shared" si="28"/>
        <v/>
      </c>
      <c r="AN115" s="127" t="str">
        <f t="shared" si="29"/>
        <v/>
      </c>
    </row>
    <row r="116" spans="16:40" x14ac:dyDescent="0.3">
      <c r="AE116" s="88" t="str">
        <f t="shared" si="25"/>
        <v/>
      </c>
      <c r="AF116" s="26" t="str">
        <f>IF(AE116="","",WORKDAY(AF115,1,Holiday!$A$2:$A$100000))</f>
        <v/>
      </c>
      <c r="AG116" s="89" t="str">
        <f>_xlfn.IFNA(VLOOKUP($AF116,'THOR i, Index'!$A:$D,4,0),"")</f>
        <v/>
      </c>
      <c r="AH116" s="90" t="str">
        <f t="shared" si="26"/>
        <v/>
      </c>
      <c r="AI116" s="91" t="str">
        <f t="shared" si="30"/>
        <v/>
      </c>
      <c r="AJ116" s="102" t="str">
        <f t="shared" si="27"/>
        <v/>
      </c>
      <c r="AK116" s="103" t="str">
        <f>IF(AJ116="","",WORKDAY(AK115,1,Holiday!$A$2:$A$100000))</f>
        <v/>
      </c>
      <c r="AL116" s="125" t="str">
        <f>IF(AJ116="","",IF($AK116&gt;=$B$33,$B$34,VLOOKUP($AK116,'THOR i, Index'!$A:$D,4,0)))</f>
        <v/>
      </c>
      <c r="AM116" s="126" t="str">
        <f t="shared" si="28"/>
        <v/>
      </c>
      <c r="AN116" s="127" t="str">
        <f t="shared" si="29"/>
        <v/>
      </c>
    </row>
    <row r="117" spans="16:40" x14ac:dyDescent="0.3">
      <c r="AE117" s="88" t="str">
        <f t="shared" si="25"/>
        <v/>
      </c>
      <c r="AF117" s="26" t="str">
        <f>IF(AE117="","",WORKDAY(AF116,1,Holiday!$A$2:$A$100000))</f>
        <v/>
      </c>
      <c r="AG117" s="89" t="str">
        <f>_xlfn.IFNA(VLOOKUP($AF117,'THOR i, Index'!$A:$D,4,0),"")</f>
        <v/>
      </c>
      <c r="AH117" s="90" t="str">
        <f t="shared" si="26"/>
        <v/>
      </c>
      <c r="AI117" s="91" t="str">
        <f t="shared" si="30"/>
        <v/>
      </c>
      <c r="AJ117" s="102" t="str">
        <f t="shared" si="27"/>
        <v/>
      </c>
      <c r="AK117" s="103" t="str">
        <f>IF(AJ117="","",WORKDAY(AK116,1,Holiday!$A$2:$A$100000))</f>
        <v/>
      </c>
      <c r="AL117" s="125" t="str">
        <f>IF(AJ117="","",IF($AK117&gt;=$B$33,$B$34,VLOOKUP($AK117,'THOR i, Index'!$A:$D,4,0)))</f>
        <v/>
      </c>
      <c r="AM117" s="126" t="str">
        <f t="shared" si="28"/>
        <v/>
      </c>
      <c r="AN117" s="127" t="str">
        <f t="shared" si="29"/>
        <v/>
      </c>
    </row>
    <row r="118" spans="16:40" x14ac:dyDescent="0.3">
      <c r="AE118" s="88" t="str">
        <f t="shared" si="25"/>
        <v/>
      </c>
      <c r="AF118" s="26" t="str">
        <f>IF(AE118="","",WORKDAY(AF117,1,Holiday!$A$2:$A$100000))</f>
        <v/>
      </c>
      <c r="AG118" s="89" t="str">
        <f>_xlfn.IFNA(VLOOKUP($AF118,'THOR i, Index'!$A:$D,4,0),"")</f>
        <v/>
      </c>
      <c r="AH118" s="90" t="str">
        <f t="shared" si="26"/>
        <v/>
      </c>
      <c r="AI118" s="91" t="str">
        <f t="shared" si="30"/>
        <v/>
      </c>
      <c r="AJ118" s="102" t="str">
        <f t="shared" si="27"/>
        <v/>
      </c>
      <c r="AK118" s="103" t="str">
        <f>IF(AJ118="","",WORKDAY(AK117,1,Holiday!$A$2:$A$100000))</f>
        <v/>
      </c>
      <c r="AL118" s="125" t="str">
        <f>IF(AJ118="","",IF($AK118&gt;=$B$33,$B$34,VLOOKUP($AK118,'THOR i, Index'!$A:$D,4,0)))</f>
        <v/>
      </c>
      <c r="AM118" s="126" t="str">
        <f t="shared" si="28"/>
        <v/>
      </c>
      <c r="AN118" s="127" t="str">
        <f t="shared" si="29"/>
        <v/>
      </c>
    </row>
    <row r="119" spans="16:40" x14ac:dyDescent="0.3">
      <c r="AE119" s="88" t="str">
        <f t="shared" si="25"/>
        <v/>
      </c>
      <c r="AF119" s="26" t="str">
        <f>IF(AE119="","",WORKDAY(AF118,1,Holiday!$A$2:$A$100000))</f>
        <v/>
      </c>
      <c r="AG119" s="89" t="str">
        <f>_xlfn.IFNA(VLOOKUP($AF119,'THOR i, Index'!$A:$D,4,0),"")</f>
        <v/>
      </c>
      <c r="AH119" s="90" t="str">
        <f t="shared" si="26"/>
        <v/>
      </c>
      <c r="AI119" s="91" t="str">
        <f t="shared" si="30"/>
        <v/>
      </c>
      <c r="AJ119" s="102" t="str">
        <f t="shared" si="27"/>
        <v/>
      </c>
      <c r="AK119" s="103" t="str">
        <f>IF(AJ119="","",WORKDAY(AK118,1,Holiday!$A$2:$A$100000))</f>
        <v/>
      </c>
      <c r="AL119" s="125" t="str">
        <f>IF(AJ119="","",IF($AK119&gt;=$B$33,$B$34,VLOOKUP($AK119,'THOR i, Index'!$A:$D,4,0)))</f>
        <v/>
      </c>
      <c r="AM119" s="126" t="str">
        <f t="shared" si="28"/>
        <v/>
      </c>
      <c r="AN119" s="127" t="str">
        <f t="shared" si="29"/>
        <v/>
      </c>
    </row>
    <row r="120" spans="16:40" x14ac:dyDescent="0.3">
      <c r="AE120" s="88" t="str">
        <f t="shared" si="25"/>
        <v/>
      </c>
      <c r="AF120" s="26" t="str">
        <f>IF(AE120="","",WORKDAY(AF119,1,Holiday!$A$2:$A$100000))</f>
        <v/>
      </c>
      <c r="AG120" s="89" t="str">
        <f>_xlfn.IFNA(VLOOKUP($AF120,'THOR i, Index'!$A:$D,4,0),"")</f>
        <v/>
      </c>
      <c r="AH120" s="90" t="str">
        <f t="shared" si="26"/>
        <v/>
      </c>
      <c r="AI120" s="91" t="str">
        <f t="shared" si="30"/>
        <v/>
      </c>
      <c r="AJ120" s="102" t="str">
        <f t="shared" si="27"/>
        <v/>
      </c>
      <c r="AK120" s="103" t="str">
        <f>IF(AJ120="","",WORKDAY(AK119,1,Holiday!$A$2:$A$100000))</f>
        <v/>
      </c>
      <c r="AL120" s="125" t="str">
        <f>IF(AJ120="","",IF($AK120&gt;=$B$33,$B$34,VLOOKUP($AK120,'THOR i, Index'!$A:$D,4,0)))</f>
        <v/>
      </c>
      <c r="AM120" s="126" t="str">
        <f t="shared" si="28"/>
        <v/>
      </c>
      <c r="AN120" s="127" t="str">
        <f t="shared" si="29"/>
        <v/>
      </c>
    </row>
    <row r="121" spans="16:40" x14ac:dyDescent="0.3">
      <c r="AE121" s="88" t="str">
        <f t="shared" si="25"/>
        <v/>
      </c>
      <c r="AF121" s="26" t="str">
        <f>IF(AE121="","",WORKDAY(AF120,1,Holiday!$A$2:$A$100000))</f>
        <v/>
      </c>
      <c r="AG121" s="89" t="str">
        <f>_xlfn.IFNA(VLOOKUP($AF121,'THOR i, Index'!$A:$D,4,0),"")</f>
        <v/>
      </c>
      <c r="AH121" s="90" t="str">
        <f t="shared" si="26"/>
        <v/>
      </c>
      <c r="AI121" s="91" t="str">
        <f t="shared" si="30"/>
        <v/>
      </c>
      <c r="AJ121" s="102" t="str">
        <f t="shared" si="27"/>
        <v/>
      </c>
      <c r="AK121" s="103" t="str">
        <f>IF(AJ121="","",WORKDAY(AK120,1,Holiday!$A$2:$A$100000))</f>
        <v/>
      </c>
      <c r="AL121" s="125" t="str">
        <f>IF(AJ121="","",IF($AK121&gt;=$B$33,$B$34,VLOOKUP($AK121,'THOR i, Index'!$A:$D,4,0)))</f>
        <v/>
      </c>
      <c r="AM121" s="126" t="str">
        <f t="shared" si="28"/>
        <v/>
      </c>
      <c r="AN121" s="127" t="str">
        <f t="shared" si="29"/>
        <v/>
      </c>
    </row>
    <row r="122" spans="16:40" x14ac:dyDescent="0.3">
      <c r="AE122" s="88" t="str">
        <f t="shared" si="25"/>
        <v/>
      </c>
      <c r="AF122" s="26" t="str">
        <f>IF(AE122="","",WORKDAY(AF121,1,Holiday!$A$2:$A$100000))</f>
        <v/>
      </c>
      <c r="AG122" s="89" t="str">
        <f>_xlfn.IFNA(VLOOKUP($AF122,'THOR i, Index'!$A:$D,4,0),"")</f>
        <v/>
      </c>
      <c r="AH122" s="90" t="str">
        <f t="shared" si="26"/>
        <v/>
      </c>
      <c r="AI122" s="91" t="str">
        <f t="shared" si="30"/>
        <v/>
      </c>
      <c r="AJ122" s="102" t="str">
        <f t="shared" si="27"/>
        <v/>
      </c>
      <c r="AK122" s="103" t="str">
        <f>IF(AJ122="","",WORKDAY(AK121,1,Holiday!$A$2:$A$100000))</f>
        <v/>
      </c>
      <c r="AL122" s="125" t="str">
        <f>IF(AJ122="","",IF($AK122&gt;=$B$33,$B$34,VLOOKUP($AK122,'THOR i, Index'!$A:$D,4,0)))</f>
        <v/>
      </c>
      <c r="AM122" s="126" t="str">
        <f t="shared" si="28"/>
        <v/>
      </c>
      <c r="AN122" s="127" t="str">
        <f t="shared" si="29"/>
        <v/>
      </c>
    </row>
    <row r="123" spans="16:40" x14ac:dyDescent="0.3">
      <c r="AE123" s="88" t="str">
        <f t="shared" si="25"/>
        <v/>
      </c>
      <c r="AF123" s="26" t="str">
        <f>IF(AE123="","",WORKDAY(AF122,1,Holiday!$A$2:$A$100000))</f>
        <v/>
      </c>
      <c r="AG123" s="89" t="str">
        <f>_xlfn.IFNA(VLOOKUP($AF123,'THOR i, Index'!$A:$D,4,0),"")</f>
        <v/>
      </c>
      <c r="AH123" s="90" t="str">
        <f t="shared" si="26"/>
        <v/>
      </c>
      <c r="AI123" s="91" t="str">
        <f t="shared" si="30"/>
        <v/>
      </c>
      <c r="AJ123" s="102" t="str">
        <f t="shared" si="27"/>
        <v/>
      </c>
      <c r="AK123" s="103" t="str">
        <f>IF(AJ123="","",WORKDAY(AK122,1,Holiday!$A$2:$A$100000))</f>
        <v/>
      </c>
      <c r="AL123" s="125" t="str">
        <f>IF(AJ123="","",IF($AK123&gt;=$B$33,$B$34,VLOOKUP($AK123,'THOR i, Index'!$A:$D,4,0)))</f>
        <v/>
      </c>
      <c r="AM123" s="126" t="str">
        <f t="shared" si="28"/>
        <v/>
      </c>
      <c r="AN123" s="127" t="str">
        <f t="shared" si="29"/>
        <v/>
      </c>
    </row>
    <row r="124" spans="16:40" x14ac:dyDescent="0.3">
      <c r="P124" s="36"/>
      <c r="Q124" s="36"/>
      <c r="R124" s="36"/>
      <c r="S124" s="36"/>
      <c r="T124" s="36"/>
      <c r="Z124" s="36"/>
      <c r="AA124" s="36"/>
      <c r="AE124" s="88" t="str">
        <f t="shared" si="25"/>
        <v/>
      </c>
      <c r="AF124" s="26" t="str">
        <f>IF(AE124="","",WORKDAY(AF123,1,Holiday!$A$2:$A$100000))</f>
        <v/>
      </c>
      <c r="AG124" s="89" t="str">
        <f>_xlfn.IFNA(VLOOKUP($AF124,'THOR i, Index'!$A:$D,4,0),"")</f>
        <v/>
      </c>
      <c r="AH124" s="90" t="str">
        <f t="shared" si="26"/>
        <v/>
      </c>
      <c r="AI124" s="91" t="str">
        <f t="shared" si="30"/>
        <v/>
      </c>
      <c r="AJ124" s="102" t="str">
        <f t="shared" si="27"/>
        <v/>
      </c>
      <c r="AK124" s="103" t="str">
        <f>IF(AJ124="","",WORKDAY(AK123,1,Holiday!$A$2:$A$100000))</f>
        <v/>
      </c>
      <c r="AL124" s="125" t="str">
        <f>IF(AJ124="","",IF($AK124&gt;=$B$33,$B$34,VLOOKUP($AK124,'THOR i, Index'!$A:$D,4,0)))</f>
        <v/>
      </c>
      <c r="AM124" s="126" t="str">
        <f t="shared" si="28"/>
        <v/>
      </c>
      <c r="AN124" s="127" t="str">
        <f t="shared" si="29"/>
        <v/>
      </c>
    </row>
    <row r="125" spans="16:40" x14ac:dyDescent="0.3">
      <c r="P125" s="37"/>
      <c r="Q125" s="37"/>
      <c r="R125" s="37"/>
      <c r="S125" s="37"/>
      <c r="T125" s="37"/>
      <c r="Z125" s="37"/>
      <c r="AA125" s="37"/>
      <c r="AE125" s="88" t="str">
        <f t="shared" si="25"/>
        <v/>
      </c>
      <c r="AF125" s="26" t="str">
        <f>IF(AE125="","",WORKDAY(AF124,1,Holiday!$A$2:$A$100000))</f>
        <v/>
      </c>
      <c r="AG125" s="89" t="str">
        <f>_xlfn.IFNA(VLOOKUP($AF125,'THOR i, Index'!$A:$D,4,0),"")</f>
        <v/>
      </c>
      <c r="AH125" s="90" t="str">
        <f t="shared" si="26"/>
        <v/>
      </c>
      <c r="AI125" s="91" t="str">
        <f t="shared" si="30"/>
        <v/>
      </c>
      <c r="AJ125" s="102" t="str">
        <f t="shared" si="27"/>
        <v/>
      </c>
      <c r="AK125" s="103" t="str">
        <f>IF(AJ125="","",WORKDAY(AK124,1,Holiday!$A$2:$A$100000))</f>
        <v/>
      </c>
      <c r="AL125" s="125" t="str">
        <f>IF(AJ125="","",IF($AK125&gt;=$B$33,$B$34,VLOOKUP($AK125,'THOR i, Index'!$A:$D,4,0)))</f>
        <v/>
      </c>
      <c r="AM125" s="126" t="str">
        <f t="shared" si="28"/>
        <v/>
      </c>
      <c r="AN125" s="127" t="str">
        <f t="shared" si="29"/>
        <v/>
      </c>
    </row>
    <row r="126" spans="16:40" x14ac:dyDescent="0.3">
      <c r="AE126" s="88" t="str">
        <f t="shared" si="25"/>
        <v/>
      </c>
      <c r="AF126" s="26" t="str">
        <f>IF(AE126="","",WORKDAY(AF125,1,Holiday!$A$2:$A$100000))</f>
        <v/>
      </c>
      <c r="AG126" s="89" t="str">
        <f>_xlfn.IFNA(VLOOKUP($AF126,'THOR i, Index'!$A:$D,4,0),"")</f>
        <v/>
      </c>
      <c r="AH126" s="90" t="str">
        <f t="shared" si="26"/>
        <v/>
      </c>
      <c r="AI126" s="91" t="str">
        <f t="shared" si="30"/>
        <v/>
      </c>
      <c r="AJ126" s="102" t="str">
        <f t="shared" si="27"/>
        <v/>
      </c>
      <c r="AK126" s="103" t="str">
        <f>IF(AJ126="","",WORKDAY(AK125,1,Holiday!$A$2:$A$100000))</f>
        <v/>
      </c>
      <c r="AL126" s="125" t="str">
        <f>IF(AJ126="","",IF($AK126&gt;=$B$33,$B$34,VLOOKUP($AK126,'THOR i, Index'!$A:$D,4,0)))</f>
        <v/>
      </c>
      <c r="AM126" s="126" t="str">
        <f t="shared" si="28"/>
        <v/>
      </c>
      <c r="AN126" s="127" t="str">
        <f t="shared" si="29"/>
        <v/>
      </c>
    </row>
    <row r="127" spans="16:40" x14ac:dyDescent="0.3">
      <c r="AE127" s="88" t="str">
        <f t="shared" si="25"/>
        <v/>
      </c>
      <c r="AF127" s="26" t="str">
        <f>IF(AE127="","",WORKDAY(AF126,1,Holiday!$A$2:$A$100000))</f>
        <v/>
      </c>
      <c r="AG127" s="89" t="str">
        <f>_xlfn.IFNA(VLOOKUP($AF127,'THOR i, Index'!$A:$D,4,0),"")</f>
        <v/>
      </c>
      <c r="AH127" s="90" t="str">
        <f t="shared" si="26"/>
        <v/>
      </c>
      <c r="AI127" s="91" t="str">
        <f t="shared" si="30"/>
        <v/>
      </c>
      <c r="AJ127" s="102" t="str">
        <f t="shared" si="27"/>
        <v/>
      </c>
      <c r="AK127" s="103" t="str">
        <f>IF(AJ127="","",WORKDAY(AK126,1,Holiday!$A$2:$A$100000))</f>
        <v/>
      </c>
      <c r="AL127" s="125" t="str">
        <f>IF(AJ127="","",IF($AK127&gt;=$B$33,$B$34,VLOOKUP($AK127,'THOR i, Index'!$A:$D,4,0)))</f>
        <v/>
      </c>
      <c r="AM127" s="126" t="str">
        <f t="shared" si="28"/>
        <v/>
      </c>
      <c r="AN127" s="127" t="str">
        <f t="shared" si="29"/>
        <v/>
      </c>
    </row>
    <row r="128" spans="16:40" x14ac:dyDescent="0.3">
      <c r="AE128" s="88" t="str">
        <f t="shared" si="25"/>
        <v/>
      </c>
      <c r="AF128" s="26" t="str">
        <f>IF(AE128="","",WORKDAY(AF127,1,Holiday!$A$2:$A$100000))</f>
        <v/>
      </c>
      <c r="AG128" s="89" t="str">
        <f>_xlfn.IFNA(VLOOKUP($AF128,'THOR i, Index'!$A:$D,4,0),"")</f>
        <v/>
      </c>
      <c r="AH128" s="90" t="str">
        <f t="shared" si="26"/>
        <v/>
      </c>
      <c r="AI128" s="91" t="str">
        <f t="shared" si="30"/>
        <v/>
      </c>
      <c r="AJ128" s="102" t="str">
        <f t="shared" si="27"/>
        <v/>
      </c>
      <c r="AK128" s="103" t="str">
        <f>IF(AJ128="","",WORKDAY(AK127,1,Holiday!$A$2:$A$100000))</f>
        <v/>
      </c>
      <c r="AL128" s="125" t="str">
        <f>IF(AJ128="","",IF($AK128&gt;=$B$33,$B$34,VLOOKUP($AK128,'THOR i, Index'!$A:$D,4,0)))</f>
        <v/>
      </c>
      <c r="AM128" s="126" t="str">
        <f t="shared" si="28"/>
        <v/>
      </c>
      <c r="AN128" s="127" t="str">
        <f t="shared" si="29"/>
        <v/>
      </c>
    </row>
    <row r="129" spans="31:40" x14ac:dyDescent="0.3">
      <c r="AE129" s="88" t="str">
        <f t="shared" si="25"/>
        <v/>
      </c>
      <c r="AF129" s="26" t="str">
        <f>IF(AE129="","",WORKDAY(AF128,1,Holiday!$A$2:$A$100000))</f>
        <v/>
      </c>
      <c r="AG129" s="89" t="str">
        <f>_xlfn.IFNA(VLOOKUP($AF129,'THOR i, Index'!$A:$D,4,0),"")</f>
        <v/>
      </c>
      <c r="AH129" s="90" t="str">
        <f t="shared" si="26"/>
        <v/>
      </c>
      <c r="AI129" s="91" t="str">
        <f t="shared" si="30"/>
        <v/>
      </c>
      <c r="AJ129" s="102" t="str">
        <f t="shared" si="27"/>
        <v/>
      </c>
      <c r="AK129" s="103" t="str">
        <f>IF(AJ129="","",WORKDAY(AK128,1,Holiday!$A$2:$A$100000))</f>
        <v/>
      </c>
      <c r="AL129" s="125" t="str">
        <f>IF(AJ129="","",IF($AK129&gt;=$B$33,$B$34,VLOOKUP($AK129,'THOR i, Index'!$A:$D,4,0)))</f>
        <v/>
      </c>
      <c r="AM129" s="126" t="str">
        <f t="shared" si="28"/>
        <v/>
      </c>
      <c r="AN129" s="127" t="str">
        <f t="shared" si="29"/>
        <v/>
      </c>
    </row>
    <row r="130" spans="31:40" x14ac:dyDescent="0.3">
      <c r="AE130" s="88" t="str">
        <f t="shared" si="25"/>
        <v/>
      </c>
      <c r="AF130" s="26" t="str">
        <f>IF(AE130="","",WORKDAY(AF129,1,Holiday!$A$2:$A$100000))</f>
        <v/>
      </c>
      <c r="AG130" s="89" t="str">
        <f>_xlfn.IFNA(VLOOKUP($AF130,'THOR i, Index'!$A:$D,4,0),"")</f>
        <v/>
      </c>
      <c r="AH130" s="90" t="str">
        <f t="shared" si="26"/>
        <v/>
      </c>
      <c r="AI130" s="91" t="str">
        <f t="shared" si="30"/>
        <v/>
      </c>
      <c r="AJ130" s="102" t="str">
        <f t="shared" si="27"/>
        <v/>
      </c>
      <c r="AK130" s="103" t="str">
        <f>IF(AJ130="","",WORKDAY(AK129,1,Holiday!$A$2:$A$100000))</f>
        <v/>
      </c>
      <c r="AL130" s="125" t="str">
        <f>IF(AJ130="","",IF($AK130&gt;=$B$33,$B$34,VLOOKUP($AK130,'THOR i, Index'!$A:$D,4,0)))</f>
        <v/>
      </c>
      <c r="AM130" s="126" t="str">
        <f t="shared" si="28"/>
        <v/>
      </c>
      <c r="AN130" s="127" t="str">
        <f t="shared" si="29"/>
        <v/>
      </c>
    </row>
    <row r="131" spans="31:40" x14ac:dyDescent="0.3">
      <c r="AE131" s="88" t="str">
        <f t="shared" si="25"/>
        <v/>
      </c>
      <c r="AF131" s="26" t="str">
        <f>IF(AE131="","",WORKDAY(AF130,1,Holiday!$A$2:$A$100000))</f>
        <v/>
      </c>
      <c r="AG131" s="89" t="str">
        <f>_xlfn.IFNA(VLOOKUP($AF131,'THOR i, Index'!$A:$D,4,0),"")</f>
        <v/>
      </c>
      <c r="AH131" s="90" t="str">
        <f t="shared" si="26"/>
        <v/>
      </c>
      <c r="AI131" s="91" t="str">
        <f t="shared" si="30"/>
        <v/>
      </c>
      <c r="AJ131" s="102" t="str">
        <f t="shared" si="27"/>
        <v/>
      </c>
      <c r="AK131" s="103" t="str">
        <f>IF(AJ131="","",WORKDAY(AK130,1,Holiday!$A$2:$A$100000))</f>
        <v/>
      </c>
      <c r="AL131" s="125" t="str">
        <f>IF(AJ131="","",IF($AK131&gt;=$B$33,$B$34,VLOOKUP($AK131,'THOR i, Index'!$A:$D,4,0)))</f>
        <v/>
      </c>
      <c r="AM131" s="126" t="str">
        <f t="shared" si="28"/>
        <v/>
      </c>
      <c r="AN131" s="127" t="str">
        <f t="shared" si="29"/>
        <v/>
      </c>
    </row>
    <row r="132" spans="31:40" x14ac:dyDescent="0.3">
      <c r="AE132" s="88" t="str">
        <f t="shared" ref="AE132:AE190" si="31">IF(AE131&gt;$B$35,"",AE131+1)</f>
        <v/>
      </c>
      <c r="AF132" s="26" t="str">
        <f>IF(AE132="","",WORKDAY(AF131,1,Holiday!$A$2:$A$100000))</f>
        <v/>
      </c>
      <c r="AG132" s="89" t="str">
        <f>_xlfn.IFNA(VLOOKUP($AF132,'THOR i, Index'!$A:$D,4,0),"")</f>
        <v/>
      </c>
      <c r="AH132" s="90" t="str">
        <f t="shared" ref="AH132:AH190" si="32">IFERROR(AF133-AF132,"")</f>
        <v/>
      </c>
      <c r="AI132" s="91" t="str">
        <f t="shared" si="30"/>
        <v/>
      </c>
      <c r="AJ132" s="102" t="str">
        <f t="shared" ref="AJ132:AJ190" si="33">IF(AJ131&gt;$B$41,"",AJ131+1)</f>
        <v/>
      </c>
      <c r="AK132" s="103" t="str">
        <f>IF(AJ132="","",WORKDAY(AK131,1,Holiday!$A$2:$A$100000))</f>
        <v/>
      </c>
      <c r="AL132" s="125" t="str">
        <f>IF(AJ132="","",IF($AK132&gt;=$B$33,$B$34,VLOOKUP($AK132,'THOR i, Index'!$A:$D,4,0)))</f>
        <v/>
      </c>
      <c r="AM132" s="126" t="str">
        <f t="shared" ref="AM132:AM190" si="34">IFERROR(AK133-AK132,"")</f>
        <v/>
      </c>
      <c r="AN132" s="127" t="str">
        <f t="shared" ref="AN132:AN190" si="35">IFERROR(1+$AL132%*$AM132/365,"")</f>
        <v/>
      </c>
    </row>
    <row r="133" spans="31:40" x14ac:dyDescent="0.3">
      <c r="AE133" s="88" t="str">
        <f t="shared" si="31"/>
        <v/>
      </c>
      <c r="AF133" s="26" t="str">
        <f>IF(AE133="","",WORKDAY(AF132,1,Holiday!$A$2:$A$100000))</f>
        <v/>
      </c>
      <c r="AG133" s="89" t="str">
        <f>_xlfn.IFNA(VLOOKUP($AF133,'THOR i, Index'!$A:$D,4,0),"")</f>
        <v/>
      </c>
      <c r="AH133" s="90" t="str">
        <f t="shared" si="32"/>
        <v/>
      </c>
      <c r="AI133" s="91" t="str">
        <f t="shared" ref="AI133:AI190" si="36">IFERROR(1+$AG133%*$AH133/365,"")</f>
        <v/>
      </c>
      <c r="AJ133" s="102" t="str">
        <f t="shared" si="33"/>
        <v/>
      </c>
      <c r="AK133" s="103" t="str">
        <f>IF(AJ133="","",WORKDAY(AK132,1,Holiday!$A$2:$A$100000))</f>
        <v/>
      </c>
      <c r="AL133" s="125" t="str">
        <f>IF(AJ133="","",IF($AK133&gt;=$B$33,$B$34,VLOOKUP($AK133,'THOR i, Index'!$A:$D,4,0)))</f>
        <v/>
      </c>
      <c r="AM133" s="126" t="str">
        <f t="shared" si="34"/>
        <v/>
      </c>
      <c r="AN133" s="127" t="str">
        <f t="shared" si="35"/>
        <v/>
      </c>
    </row>
    <row r="134" spans="31:40" x14ac:dyDescent="0.3">
      <c r="AE134" s="88" t="str">
        <f t="shared" si="31"/>
        <v/>
      </c>
      <c r="AF134" s="26" t="str">
        <f>IF(AE134="","",WORKDAY(AF133,1,Holiday!$A$2:$A$100000))</f>
        <v/>
      </c>
      <c r="AG134" s="89" t="str">
        <f>_xlfn.IFNA(VLOOKUP($AF134,'THOR i, Index'!$A:$D,4,0),"")</f>
        <v/>
      </c>
      <c r="AH134" s="90" t="str">
        <f t="shared" si="32"/>
        <v/>
      </c>
      <c r="AI134" s="91" t="str">
        <f t="shared" si="36"/>
        <v/>
      </c>
      <c r="AJ134" s="102" t="str">
        <f t="shared" si="33"/>
        <v/>
      </c>
      <c r="AK134" s="103" t="str">
        <f>IF(AJ134="","",WORKDAY(AK133,1,Holiday!$A$2:$A$100000))</f>
        <v/>
      </c>
      <c r="AL134" s="125" t="str">
        <f>IF(AJ134="","",IF($AK134&gt;=$B$33,$B$34,VLOOKUP($AK134,'THOR i, Index'!$A:$D,4,0)))</f>
        <v/>
      </c>
      <c r="AM134" s="126" t="str">
        <f t="shared" si="34"/>
        <v/>
      </c>
      <c r="AN134" s="127" t="str">
        <f t="shared" si="35"/>
        <v/>
      </c>
    </row>
    <row r="135" spans="31:40" x14ac:dyDescent="0.3">
      <c r="AE135" s="88" t="str">
        <f t="shared" si="31"/>
        <v/>
      </c>
      <c r="AF135" s="26" t="str">
        <f>IF(AE135="","",WORKDAY(AF134,1,Holiday!$A$2:$A$100000))</f>
        <v/>
      </c>
      <c r="AG135" s="89" t="str">
        <f>_xlfn.IFNA(VLOOKUP($AF135,'THOR i, Index'!$A:$D,4,0),"")</f>
        <v/>
      </c>
      <c r="AH135" s="90" t="str">
        <f t="shared" si="32"/>
        <v/>
      </c>
      <c r="AI135" s="91" t="str">
        <f t="shared" si="36"/>
        <v/>
      </c>
      <c r="AJ135" s="102" t="str">
        <f t="shared" si="33"/>
        <v/>
      </c>
      <c r="AK135" s="103" t="str">
        <f>IF(AJ135="","",WORKDAY(AK134,1,Holiday!$A$2:$A$100000))</f>
        <v/>
      </c>
      <c r="AL135" s="125" t="str">
        <f>IF(AJ135="","",IF($AK135&gt;=$B$33,$B$34,VLOOKUP($AK135,'THOR i, Index'!$A:$D,4,0)))</f>
        <v/>
      </c>
      <c r="AM135" s="126" t="str">
        <f t="shared" si="34"/>
        <v/>
      </c>
      <c r="AN135" s="127" t="str">
        <f t="shared" si="35"/>
        <v/>
      </c>
    </row>
    <row r="136" spans="31:40" x14ac:dyDescent="0.3">
      <c r="AE136" s="88" t="str">
        <f t="shared" si="31"/>
        <v/>
      </c>
      <c r="AF136" s="26" t="str">
        <f>IF(AE136="","",WORKDAY(AF135,1,Holiday!$A$2:$A$100000))</f>
        <v/>
      </c>
      <c r="AG136" s="89" t="str">
        <f>_xlfn.IFNA(VLOOKUP($AF136,'THOR i, Index'!$A:$D,4,0),"")</f>
        <v/>
      </c>
      <c r="AH136" s="90" t="str">
        <f t="shared" si="32"/>
        <v/>
      </c>
      <c r="AI136" s="91" t="str">
        <f t="shared" si="36"/>
        <v/>
      </c>
      <c r="AJ136" s="102" t="str">
        <f t="shared" si="33"/>
        <v/>
      </c>
      <c r="AK136" s="103" t="str">
        <f>IF(AJ136="","",WORKDAY(AK135,1,Holiday!$A$2:$A$100000))</f>
        <v/>
      </c>
      <c r="AL136" s="125" t="str">
        <f>IF(AJ136="","",IF($AK136&gt;=$B$33,$B$34,VLOOKUP($AK136,'THOR i, Index'!$A:$D,4,0)))</f>
        <v/>
      </c>
      <c r="AM136" s="126" t="str">
        <f t="shared" si="34"/>
        <v/>
      </c>
      <c r="AN136" s="127" t="str">
        <f t="shared" si="35"/>
        <v/>
      </c>
    </row>
    <row r="137" spans="31:40" x14ac:dyDescent="0.3">
      <c r="AE137" s="88" t="str">
        <f t="shared" si="31"/>
        <v/>
      </c>
      <c r="AF137" s="26" t="str">
        <f>IF(AE137="","",WORKDAY(AF136,1,Holiday!$A$2:$A$100000))</f>
        <v/>
      </c>
      <c r="AG137" s="89" t="str">
        <f>_xlfn.IFNA(VLOOKUP($AF137,'THOR i, Index'!$A:$D,4,0),"")</f>
        <v/>
      </c>
      <c r="AH137" s="90" t="str">
        <f t="shared" si="32"/>
        <v/>
      </c>
      <c r="AI137" s="91" t="str">
        <f t="shared" si="36"/>
        <v/>
      </c>
      <c r="AJ137" s="102" t="str">
        <f t="shared" si="33"/>
        <v/>
      </c>
      <c r="AK137" s="103" t="str">
        <f>IF(AJ137="","",WORKDAY(AK136,1,Holiday!$A$2:$A$100000))</f>
        <v/>
      </c>
      <c r="AL137" s="125" t="str">
        <f>IF(AJ137="","",IF($AK137&gt;=$B$33,$B$34,VLOOKUP($AK137,'THOR i, Index'!$A:$D,4,0)))</f>
        <v/>
      </c>
      <c r="AM137" s="126" t="str">
        <f t="shared" si="34"/>
        <v/>
      </c>
      <c r="AN137" s="127" t="str">
        <f t="shared" si="35"/>
        <v/>
      </c>
    </row>
    <row r="138" spans="31:40" x14ac:dyDescent="0.3">
      <c r="AE138" s="88" t="str">
        <f t="shared" si="31"/>
        <v/>
      </c>
      <c r="AF138" s="26" t="str">
        <f>IF(AE138="","",WORKDAY(AF137,1,Holiday!$A$2:$A$100000))</f>
        <v/>
      </c>
      <c r="AG138" s="89" t="str">
        <f>_xlfn.IFNA(VLOOKUP($AF138,'THOR i, Index'!$A:$D,4,0),"")</f>
        <v/>
      </c>
      <c r="AH138" s="90" t="str">
        <f t="shared" si="32"/>
        <v/>
      </c>
      <c r="AI138" s="91" t="str">
        <f t="shared" si="36"/>
        <v/>
      </c>
      <c r="AJ138" s="102" t="str">
        <f t="shared" si="33"/>
        <v/>
      </c>
      <c r="AK138" s="103" t="str">
        <f>IF(AJ138="","",WORKDAY(AK137,1,Holiday!$A$2:$A$100000))</f>
        <v/>
      </c>
      <c r="AL138" s="125" t="str">
        <f>IF(AJ138="","",IF($AK138&gt;=$B$33,$B$34,VLOOKUP($AK138,'THOR i, Index'!$A:$D,4,0)))</f>
        <v/>
      </c>
      <c r="AM138" s="126" t="str">
        <f t="shared" si="34"/>
        <v/>
      </c>
      <c r="AN138" s="127" t="str">
        <f t="shared" si="35"/>
        <v/>
      </c>
    </row>
    <row r="139" spans="31:40" x14ac:dyDescent="0.3">
      <c r="AE139" s="88" t="str">
        <f t="shared" si="31"/>
        <v/>
      </c>
      <c r="AF139" s="26" t="str">
        <f>IF(AE139="","",WORKDAY(AF138,1,Holiday!$A$2:$A$100000))</f>
        <v/>
      </c>
      <c r="AG139" s="89" t="str">
        <f>_xlfn.IFNA(VLOOKUP($AF139,'THOR i, Index'!$A:$D,4,0),"")</f>
        <v/>
      </c>
      <c r="AH139" s="90" t="str">
        <f t="shared" si="32"/>
        <v/>
      </c>
      <c r="AI139" s="91" t="str">
        <f t="shared" si="36"/>
        <v/>
      </c>
      <c r="AJ139" s="102" t="str">
        <f t="shared" si="33"/>
        <v/>
      </c>
      <c r="AK139" s="103" t="str">
        <f>IF(AJ139="","",WORKDAY(AK138,1,Holiday!$A$2:$A$100000))</f>
        <v/>
      </c>
      <c r="AL139" s="125" t="str">
        <f>IF(AJ139="","",IF($AK139&gt;=$B$33,$B$34,VLOOKUP($AK139,'THOR i, Index'!$A:$D,4,0)))</f>
        <v/>
      </c>
      <c r="AM139" s="126" t="str">
        <f t="shared" si="34"/>
        <v/>
      </c>
      <c r="AN139" s="127" t="str">
        <f t="shared" si="35"/>
        <v/>
      </c>
    </row>
    <row r="140" spans="31:40" x14ac:dyDescent="0.3">
      <c r="AE140" s="88" t="str">
        <f t="shared" si="31"/>
        <v/>
      </c>
      <c r="AF140" s="26" t="str">
        <f>IF(AE140="","",WORKDAY(AF139,1,Holiday!$A$2:$A$100000))</f>
        <v/>
      </c>
      <c r="AG140" s="89" t="str">
        <f>_xlfn.IFNA(VLOOKUP($AF140,'THOR i, Index'!$A:$D,4,0),"")</f>
        <v/>
      </c>
      <c r="AH140" s="90" t="str">
        <f t="shared" si="32"/>
        <v/>
      </c>
      <c r="AI140" s="91" t="str">
        <f t="shared" si="36"/>
        <v/>
      </c>
      <c r="AJ140" s="102" t="str">
        <f t="shared" si="33"/>
        <v/>
      </c>
      <c r="AK140" s="103" t="str">
        <f>IF(AJ140="","",WORKDAY(AK139,1,Holiday!$A$2:$A$100000))</f>
        <v/>
      </c>
      <c r="AL140" s="125" t="str">
        <f>IF(AJ140="","",IF($AK140&gt;=$B$33,$B$34,VLOOKUP($AK140,'THOR i, Index'!$A:$D,4,0)))</f>
        <v/>
      </c>
      <c r="AM140" s="126" t="str">
        <f t="shared" si="34"/>
        <v/>
      </c>
      <c r="AN140" s="127" t="str">
        <f t="shared" si="35"/>
        <v/>
      </c>
    </row>
    <row r="141" spans="31:40" x14ac:dyDescent="0.3">
      <c r="AE141" s="88" t="str">
        <f t="shared" si="31"/>
        <v/>
      </c>
      <c r="AF141" s="26" t="str">
        <f>IF(AE141="","",WORKDAY(AF140,1,Holiday!$A$2:$A$100000))</f>
        <v/>
      </c>
      <c r="AG141" s="89" t="str">
        <f>_xlfn.IFNA(VLOOKUP($AF141,'THOR i, Index'!$A:$D,4,0),"")</f>
        <v/>
      </c>
      <c r="AH141" s="90" t="str">
        <f t="shared" si="32"/>
        <v/>
      </c>
      <c r="AI141" s="91" t="str">
        <f t="shared" si="36"/>
        <v/>
      </c>
      <c r="AJ141" s="102" t="str">
        <f t="shared" si="33"/>
        <v/>
      </c>
      <c r="AK141" s="103" t="str">
        <f>IF(AJ141="","",WORKDAY(AK140,1,Holiday!$A$2:$A$100000))</f>
        <v/>
      </c>
      <c r="AL141" s="125" t="str">
        <f>IF(AJ141="","",IF($AK141&gt;=$B$33,$B$34,VLOOKUP($AK141,'THOR i, Index'!$A:$D,4,0)))</f>
        <v/>
      </c>
      <c r="AM141" s="126" t="str">
        <f t="shared" si="34"/>
        <v/>
      </c>
      <c r="AN141" s="127" t="str">
        <f t="shared" si="35"/>
        <v/>
      </c>
    </row>
    <row r="142" spans="31:40" x14ac:dyDescent="0.3">
      <c r="AE142" s="88" t="str">
        <f t="shared" si="31"/>
        <v/>
      </c>
      <c r="AF142" s="26" t="str">
        <f>IF(AE142="","",WORKDAY(AF141,1,Holiday!$A$2:$A$100000))</f>
        <v/>
      </c>
      <c r="AG142" s="89" t="str">
        <f>_xlfn.IFNA(VLOOKUP($AF142,'THOR i, Index'!$A:$D,4,0),"")</f>
        <v/>
      </c>
      <c r="AH142" s="90" t="str">
        <f t="shared" si="32"/>
        <v/>
      </c>
      <c r="AI142" s="91" t="str">
        <f t="shared" si="36"/>
        <v/>
      </c>
      <c r="AJ142" s="102" t="str">
        <f t="shared" si="33"/>
        <v/>
      </c>
      <c r="AK142" s="103" t="str">
        <f>IF(AJ142="","",WORKDAY(AK141,1,Holiday!$A$2:$A$100000))</f>
        <v/>
      </c>
      <c r="AL142" s="125" t="str">
        <f>IF(AJ142="","",IF($AK142&gt;=$B$33,$B$34,VLOOKUP($AK142,'THOR i, Index'!$A:$D,4,0)))</f>
        <v/>
      </c>
      <c r="AM142" s="126" t="str">
        <f t="shared" si="34"/>
        <v/>
      </c>
      <c r="AN142" s="127" t="str">
        <f t="shared" si="35"/>
        <v/>
      </c>
    </row>
    <row r="143" spans="31:40" x14ac:dyDescent="0.3">
      <c r="AE143" s="88" t="str">
        <f t="shared" si="31"/>
        <v/>
      </c>
      <c r="AF143" s="26" t="str">
        <f>IF(AE143="","",WORKDAY(AF142,1,Holiday!$A$2:$A$100000))</f>
        <v/>
      </c>
      <c r="AG143" s="89" t="str">
        <f>_xlfn.IFNA(VLOOKUP($AF143,'THOR i, Index'!$A:$D,4,0),"")</f>
        <v/>
      </c>
      <c r="AH143" s="90" t="str">
        <f t="shared" si="32"/>
        <v/>
      </c>
      <c r="AI143" s="91" t="str">
        <f t="shared" si="36"/>
        <v/>
      </c>
      <c r="AJ143" s="102" t="str">
        <f t="shared" si="33"/>
        <v/>
      </c>
      <c r="AK143" s="103" t="str">
        <f>IF(AJ143="","",WORKDAY(AK142,1,Holiday!$A$2:$A$100000))</f>
        <v/>
      </c>
      <c r="AL143" s="125" t="str">
        <f>IF(AJ143="","",IF($AK143&gt;=$B$33,$B$34,VLOOKUP($AK143,'THOR i, Index'!$A:$D,4,0)))</f>
        <v/>
      </c>
      <c r="AM143" s="126" t="str">
        <f t="shared" si="34"/>
        <v/>
      </c>
      <c r="AN143" s="127" t="str">
        <f t="shared" si="35"/>
        <v/>
      </c>
    </row>
    <row r="144" spans="31:40" x14ac:dyDescent="0.3">
      <c r="AE144" s="88" t="str">
        <f t="shared" si="31"/>
        <v/>
      </c>
      <c r="AF144" s="26" t="str">
        <f>IF(AE144="","",WORKDAY(AF143,1,Holiday!$A$2:$A$100000))</f>
        <v/>
      </c>
      <c r="AG144" s="89" t="str">
        <f>_xlfn.IFNA(VLOOKUP($AF144,'THOR i, Index'!$A:$D,4,0),"")</f>
        <v/>
      </c>
      <c r="AH144" s="90" t="str">
        <f t="shared" si="32"/>
        <v/>
      </c>
      <c r="AI144" s="91" t="str">
        <f t="shared" si="36"/>
        <v/>
      </c>
      <c r="AJ144" s="102" t="str">
        <f t="shared" si="33"/>
        <v/>
      </c>
      <c r="AK144" s="103" t="str">
        <f>IF(AJ144="","",WORKDAY(AK143,1,Holiday!$A$2:$A$100000))</f>
        <v/>
      </c>
      <c r="AL144" s="125" t="str">
        <f>IF(AJ144="","",IF($AK144&gt;=$B$33,$B$34,VLOOKUP($AK144,'THOR i, Index'!$A:$D,4,0)))</f>
        <v/>
      </c>
      <c r="AM144" s="126" t="str">
        <f t="shared" si="34"/>
        <v/>
      </c>
      <c r="AN144" s="127" t="str">
        <f t="shared" si="35"/>
        <v/>
      </c>
    </row>
    <row r="145" spans="31:40" x14ac:dyDescent="0.3">
      <c r="AE145" s="88" t="str">
        <f t="shared" si="31"/>
        <v/>
      </c>
      <c r="AF145" s="26" t="str">
        <f>IF(AE145="","",WORKDAY(AF144,1,Holiday!$A$2:$A$100000))</f>
        <v/>
      </c>
      <c r="AG145" s="89" t="str">
        <f>_xlfn.IFNA(VLOOKUP($AF145,'THOR i, Index'!$A:$D,4,0),"")</f>
        <v/>
      </c>
      <c r="AH145" s="90" t="str">
        <f t="shared" si="32"/>
        <v/>
      </c>
      <c r="AI145" s="91" t="str">
        <f t="shared" si="36"/>
        <v/>
      </c>
      <c r="AJ145" s="102" t="str">
        <f t="shared" si="33"/>
        <v/>
      </c>
      <c r="AK145" s="103" t="str">
        <f>IF(AJ145="","",WORKDAY(AK144,1,Holiday!$A$2:$A$100000))</f>
        <v/>
      </c>
      <c r="AL145" s="125" t="str">
        <f>IF(AJ145="","",IF($AK145&gt;=$B$33,$B$34,VLOOKUP($AK145,'THOR i, Index'!$A:$D,4,0)))</f>
        <v/>
      </c>
      <c r="AM145" s="126" t="str">
        <f t="shared" si="34"/>
        <v/>
      </c>
      <c r="AN145" s="127" t="str">
        <f t="shared" si="35"/>
        <v/>
      </c>
    </row>
    <row r="146" spans="31:40" x14ac:dyDescent="0.3">
      <c r="AE146" s="88" t="str">
        <f t="shared" si="31"/>
        <v/>
      </c>
      <c r="AF146" s="26" t="str">
        <f>IF(AE146="","",WORKDAY(AF145,1,Holiday!$A$2:$A$100000))</f>
        <v/>
      </c>
      <c r="AG146" s="89" t="str">
        <f>_xlfn.IFNA(VLOOKUP($AF146,'THOR i, Index'!$A:$D,4,0),"")</f>
        <v/>
      </c>
      <c r="AH146" s="90" t="str">
        <f t="shared" si="32"/>
        <v/>
      </c>
      <c r="AI146" s="91" t="str">
        <f t="shared" si="36"/>
        <v/>
      </c>
      <c r="AJ146" s="102" t="str">
        <f t="shared" si="33"/>
        <v/>
      </c>
      <c r="AK146" s="103" t="str">
        <f>IF(AJ146="","",WORKDAY(AK145,1,Holiday!$A$2:$A$100000))</f>
        <v/>
      </c>
      <c r="AL146" s="125" t="str">
        <f>IF(AJ146="","",IF($AK146&gt;=$B$33,$B$34,VLOOKUP($AK146,'THOR i, Index'!$A:$D,4,0)))</f>
        <v/>
      </c>
      <c r="AM146" s="126" t="str">
        <f t="shared" si="34"/>
        <v/>
      </c>
      <c r="AN146" s="127" t="str">
        <f t="shared" si="35"/>
        <v/>
      </c>
    </row>
    <row r="147" spans="31:40" x14ac:dyDescent="0.3">
      <c r="AE147" s="88" t="str">
        <f t="shared" si="31"/>
        <v/>
      </c>
      <c r="AF147" s="26" t="str">
        <f>IF(AE147="","",WORKDAY(AF146,1,Holiday!$A$2:$A$100000))</f>
        <v/>
      </c>
      <c r="AG147" s="89" t="str">
        <f>_xlfn.IFNA(VLOOKUP($AF147,'THOR i, Index'!$A:$D,4,0),"")</f>
        <v/>
      </c>
      <c r="AH147" s="90" t="str">
        <f t="shared" si="32"/>
        <v/>
      </c>
      <c r="AI147" s="91" t="str">
        <f t="shared" si="36"/>
        <v/>
      </c>
      <c r="AJ147" s="102" t="str">
        <f t="shared" si="33"/>
        <v/>
      </c>
      <c r="AK147" s="103" t="str">
        <f>IF(AJ147="","",WORKDAY(AK146,1,Holiday!$A$2:$A$100000))</f>
        <v/>
      </c>
      <c r="AL147" s="125" t="str">
        <f>IF(AJ147="","",IF($AK147&gt;=$B$33,$B$34,VLOOKUP($AK147,'THOR i, Index'!$A:$D,4,0)))</f>
        <v/>
      </c>
      <c r="AM147" s="126" t="str">
        <f t="shared" si="34"/>
        <v/>
      </c>
      <c r="AN147" s="127" t="str">
        <f t="shared" si="35"/>
        <v/>
      </c>
    </row>
    <row r="148" spans="31:40" x14ac:dyDescent="0.3">
      <c r="AE148" s="88" t="str">
        <f t="shared" si="31"/>
        <v/>
      </c>
      <c r="AF148" s="26" t="str">
        <f>IF(AE148="","",WORKDAY(AF147,1,Holiday!$A$2:$A$100000))</f>
        <v/>
      </c>
      <c r="AG148" s="89" t="str">
        <f>_xlfn.IFNA(VLOOKUP($AF148,'THOR i, Index'!$A:$D,4,0),"")</f>
        <v/>
      </c>
      <c r="AH148" s="90" t="str">
        <f t="shared" si="32"/>
        <v/>
      </c>
      <c r="AI148" s="91" t="str">
        <f t="shared" si="36"/>
        <v/>
      </c>
      <c r="AJ148" s="102" t="str">
        <f t="shared" si="33"/>
        <v/>
      </c>
      <c r="AK148" s="103" t="str">
        <f>IF(AJ148="","",WORKDAY(AK147,1,Holiday!$A$2:$A$100000))</f>
        <v/>
      </c>
      <c r="AL148" s="125" t="str">
        <f>IF(AJ148="","",IF($AK148&gt;=$B$33,$B$34,VLOOKUP($AK148,'THOR i, Index'!$A:$D,4,0)))</f>
        <v/>
      </c>
      <c r="AM148" s="126" t="str">
        <f t="shared" si="34"/>
        <v/>
      </c>
      <c r="AN148" s="127" t="str">
        <f t="shared" si="35"/>
        <v/>
      </c>
    </row>
    <row r="149" spans="31:40" x14ac:dyDescent="0.3">
      <c r="AE149" s="88" t="str">
        <f t="shared" si="31"/>
        <v/>
      </c>
      <c r="AF149" s="26" t="str">
        <f>IF(AE149="","",WORKDAY(AF148,1,Holiday!$A$2:$A$100000))</f>
        <v/>
      </c>
      <c r="AG149" s="89" t="str">
        <f>_xlfn.IFNA(VLOOKUP($AF149,'THOR i, Index'!$A:$D,4,0),"")</f>
        <v/>
      </c>
      <c r="AH149" s="90" t="str">
        <f t="shared" si="32"/>
        <v/>
      </c>
      <c r="AI149" s="91" t="str">
        <f t="shared" si="36"/>
        <v/>
      </c>
      <c r="AJ149" s="102" t="str">
        <f t="shared" si="33"/>
        <v/>
      </c>
      <c r="AK149" s="103" t="str">
        <f>IF(AJ149="","",WORKDAY(AK148,1,Holiday!$A$2:$A$100000))</f>
        <v/>
      </c>
      <c r="AL149" s="125" t="str">
        <f>IF(AJ149="","",IF($AK149&gt;=$B$33,$B$34,VLOOKUP($AK149,'THOR i, Index'!$A:$D,4,0)))</f>
        <v/>
      </c>
      <c r="AM149" s="126" t="str">
        <f t="shared" si="34"/>
        <v/>
      </c>
      <c r="AN149" s="127" t="str">
        <f t="shared" si="35"/>
        <v/>
      </c>
    </row>
    <row r="150" spans="31:40" x14ac:dyDescent="0.3">
      <c r="AE150" s="88" t="str">
        <f t="shared" si="31"/>
        <v/>
      </c>
      <c r="AF150" s="26" t="str">
        <f>IF(AE150="","",WORKDAY(AF149,1,Holiday!$A$2:$A$100000))</f>
        <v/>
      </c>
      <c r="AG150" s="89" t="str">
        <f>_xlfn.IFNA(VLOOKUP($AF150,'THOR i, Index'!$A:$D,4,0),"")</f>
        <v/>
      </c>
      <c r="AH150" s="90" t="str">
        <f t="shared" si="32"/>
        <v/>
      </c>
      <c r="AI150" s="91" t="str">
        <f t="shared" si="36"/>
        <v/>
      </c>
      <c r="AJ150" s="102" t="str">
        <f t="shared" si="33"/>
        <v/>
      </c>
      <c r="AK150" s="103" t="str">
        <f>IF(AJ150="","",WORKDAY(AK149,1,Holiday!$A$2:$A$100000))</f>
        <v/>
      </c>
      <c r="AL150" s="125" t="str">
        <f>IF(AJ150="","",IF($AK150&gt;=$B$33,$B$34,VLOOKUP($AK150,'THOR i, Index'!$A:$D,4,0)))</f>
        <v/>
      </c>
      <c r="AM150" s="126" t="str">
        <f t="shared" si="34"/>
        <v/>
      </c>
      <c r="AN150" s="127" t="str">
        <f t="shared" si="35"/>
        <v/>
      </c>
    </row>
    <row r="151" spans="31:40" x14ac:dyDescent="0.3">
      <c r="AE151" s="88" t="str">
        <f t="shared" si="31"/>
        <v/>
      </c>
      <c r="AF151" s="26" t="str">
        <f>IF(AE151="","",WORKDAY(AF150,1,Holiday!$A$2:$A$100000))</f>
        <v/>
      </c>
      <c r="AG151" s="89" t="str">
        <f>_xlfn.IFNA(VLOOKUP($AF151,'THOR i, Index'!$A:$D,4,0),"")</f>
        <v/>
      </c>
      <c r="AH151" s="90" t="str">
        <f t="shared" si="32"/>
        <v/>
      </c>
      <c r="AI151" s="91" t="str">
        <f t="shared" si="36"/>
        <v/>
      </c>
      <c r="AJ151" s="102" t="str">
        <f t="shared" si="33"/>
        <v/>
      </c>
      <c r="AK151" s="103" t="str">
        <f>IF(AJ151="","",WORKDAY(AK150,1,Holiday!$A$2:$A$100000))</f>
        <v/>
      </c>
      <c r="AL151" s="125" t="str">
        <f>IF(AJ151="","",IF($AK151&gt;=$B$33,$B$34,VLOOKUP($AK151,'THOR i, Index'!$A:$D,4,0)))</f>
        <v/>
      </c>
      <c r="AM151" s="126" t="str">
        <f t="shared" si="34"/>
        <v/>
      </c>
      <c r="AN151" s="127" t="str">
        <f t="shared" si="35"/>
        <v/>
      </c>
    </row>
    <row r="152" spans="31:40" x14ac:dyDescent="0.3">
      <c r="AE152" s="88" t="str">
        <f t="shared" si="31"/>
        <v/>
      </c>
      <c r="AF152" s="26" t="str">
        <f>IF(AE152="","",WORKDAY(AF151,1,Holiday!$A$2:$A$100000))</f>
        <v/>
      </c>
      <c r="AG152" s="89" t="str">
        <f>_xlfn.IFNA(VLOOKUP($AF152,'THOR i, Index'!$A:$D,4,0),"")</f>
        <v/>
      </c>
      <c r="AH152" s="90" t="str">
        <f t="shared" si="32"/>
        <v/>
      </c>
      <c r="AI152" s="91" t="str">
        <f t="shared" si="36"/>
        <v/>
      </c>
      <c r="AJ152" s="102" t="str">
        <f t="shared" si="33"/>
        <v/>
      </c>
      <c r="AK152" s="103" t="str">
        <f>IF(AJ152="","",WORKDAY(AK151,1,Holiday!$A$2:$A$100000))</f>
        <v/>
      </c>
      <c r="AL152" s="125" t="str">
        <f>IF(AJ152="","",IF($AK152&gt;=$B$33,$B$34,VLOOKUP($AK152,'THOR i, Index'!$A:$D,4,0)))</f>
        <v/>
      </c>
      <c r="AM152" s="126" t="str">
        <f t="shared" si="34"/>
        <v/>
      </c>
      <c r="AN152" s="127" t="str">
        <f t="shared" si="35"/>
        <v/>
      </c>
    </row>
    <row r="153" spans="31:40" x14ac:dyDescent="0.3">
      <c r="AE153" s="88" t="str">
        <f t="shared" si="31"/>
        <v/>
      </c>
      <c r="AF153" s="26" t="str">
        <f>IF(AE153="","",WORKDAY(AF152,1,Holiday!$A$2:$A$100000))</f>
        <v/>
      </c>
      <c r="AG153" s="89" t="str">
        <f>_xlfn.IFNA(VLOOKUP($AF153,'THOR i, Index'!$A:$D,4,0),"")</f>
        <v/>
      </c>
      <c r="AH153" s="90" t="str">
        <f t="shared" si="32"/>
        <v/>
      </c>
      <c r="AI153" s="91" t="str">
        <f t="shared" si="36"/>
        <v/>
      </c>
      <c r="AJ153" s="102" t="str">
        <f t="shared" si="33"/>
        <v/>
      </c>
      <c r="AK153" s="103" t="str">
        <f>IF(AJ153="","",WORKDAY(AK152,1,Holiday!$A$2:$A$100000))</f>
        <v/>
      </c>
      <c r="AL153" s="125" t="str">
        <f>IF(AJ153="","",IF($AK153&gt;=$B$33,$B$34,VLOOKUP($AK153,'THOR i, Index'!$A:$D,4,0)))</f>
        <v/>
      </c>
      <c r="AM153" s="126" t="str">
        <f t="shared" si="34"/>
        <v/>
      </c>
      <c r="AN153" s="127" t="str">
        <f t="shared" si="35"/>
        <v/>
      </c>
    </row>
    <row r="154" spans="31:40" x14ac:dyDescent="0.3">
      <c r="AE154" s="88" t="str">
        <f t="shared" si="31"/>
        <v/>
      </c>
      <c r="AF154" s="26" t="str">
        <f>IF(AE154="","",WORKDAY(AF153,1,Holiday!$A$2:$A$100000))</f>
        <v/>
      </c>
      <c r="AG154" s="89" t="str">
        <f>_xlfn.IFNA(VLOOKUP($AF154,'THOR i, Index'!$A:$D,4,0),"")</f>
        <v/>
      </c>
      <c r="AH154" s="90" t="str">
        <f t="shared" si="32"/>
        <v/>
      </c>
      <c r="AI154" s="91" t="str">
        <f t="shared" si="36"/>
        <v/>
      </c>
      <c r="AJ154" s="102" t="str">
        <f t="shared" si="33"/>
        <v/>
      </c>
      <c r="AK154" s="103" t="str">
        <f>IF(AJ154="","",WORKDAY(AK153,1,Holiday!$A$2:$A$100000))</f>
        <v/>
      </c>
      <c r="AL154" s="125" t="str">
        <f>IF(AJ154="","",IF($AK154&gt;=$B$33,$B$34,VLOOKUP($AK154,'THOR i, Index'!$A:$D,4,0)))</f>
        <v/>
      </c>
      <c r="AM154" s="126" t="str">
        <f t="shared" si="34"/>
        <v/>
      </c>
      <c r="AN154" s="127" t="str">
        <f t="shared" si="35"/>
        <v/>
      </c>
    </row>
    <row r="155" spans="31:40" x14ac:dyDescent="0.3">
      <c r="AE155" s="88" t="str">
        <f t="shared" si="31"/>
        <v/>
      </c>
      <c r="AF155" s="26" t="str">
        <f>IF(AE155="","",WORKDAY(AF154,1,Holiday!$A$2:$A$100000))</f>
        <v/>
      </c>
      <c r="AG155" s="89" t="str">
        <f>_xlfn.IFNA(VLOOKUP($AF155,'THOR i, Index'!$A:$D,4,0),"")</f>
        <v/>
      </c>
      <c r="AH155" s="90" t="str">
        <f t="shared" si="32"/>
        <v/>
      </c>
      <c r="AI155" s="91" t="str">
        <f t="shared" si="36"/>
        <v/>
      </c>
      <c r="AJ155" s="102" t="str">
        <f t="shared" si="33"/>
        <v/>
      </c>
      <c r="AK155" s="103" t="str">
        <f>IF(AJ155="","",WORKDAY(AK154,1,Holiday!$A$2:$A$100000))</f>
        <v/>
      </c>
      <c r="AL155" s="125" t="str">
        <f>IF(AJ155="","",IF($AK155&gt;=$B$33,$B$34,VLOOKUP($AK155,'THOR i, Index'!$A:$D,4,0)))</f>
        <v/>
      </c>
      <c r="AM155" s="126" t="str">
        <f t="shared" si="34"/>
        <v/>
      </c>
      <c r="AN155" s="127" t="str">
        <f t="shared" si="35"/>
        <v/>
      </c>
    </row>
    <row r="156" spans="31:40" x14ac:dyDescent="0.3">
      <c r="AE156" s="88" t="str">
        <f t="shared" si="31"/>
        <v/>
      </c>
      <c r="AF156" s="26" t="str">
        <f>IF(AE156="","",WORKDAY(AF155,1,Holiday!$A$2:$A$100000))</f>
        <v/>
      </c>
      <c r="AG156" s="89" t="str">
        <f>_xlfn.IFNA(VLOOKUP($AF156,'THOR i, Index'!$A:$D,4,0),"")</f>
        <v/>
      </c>
      <c r="AH156" s="90" t="str">
        <f t="shared" si="32"/>
        <v/>
      </c>
      <c r="AI156" s="91" t="str">
        <f t="shared" si="36"/>
        <v/>
      </c>
      <c r="AJ156" s="102" t="str">
        <f t="shared" si="33"/>
        <v/>
      </c>
      <c r="AK156" s="103" t="str">
        <f>IF(AJ156="","",WORKDAY(AK155,1,Holiday!$A$2:$A$100000))</f>
        <v/>
      </c>
      <c r="AL156" s="125" t="str">
        <f>IF(AJ156="","",IF($AK156&gt;=$B$33,$B$34,VLOOKUP($AK156,'THOR i, Index'!$A:$D,4,0)))</f>
        <v/>
      </c>
      <c r="AM156" s="126" t="str">
        <f t="shared" si="34"/>
        <v/>
      </c>
      <c r="AN156" s="127" t="str">
        <f t="shared" si="35"/>
        <v/>
      </c>
    </row>
    <row r="157" spans="31:40" x14ac:dyDescent="0.3">
      <c r="AE157" s="88" t="str">
        <f t="shared" si="31"/>
        <v/>
      </c>
      <c r="AF157" s="26" t="str">
        <f>IF(AE157="","",WORKDAY(AF156,1,Holiday!$A$2:$A$100000))</f>
        <v/>
      </c>
      <c r="AG157" s="89" t="str">
        <f>_xlfn.IFNA(VLOOKUP($AF157,'THOR i, Index'!$A:$D,4,0),"")</f>
        <v/>
      </c>
      <c r="AH157" s="90" t="str">
        <f t="shared" si="32"/>
        <v/>
      </c>
      <c r="AI157" s="91" t="str">
        <f t="shared" si="36"/>
        <v/>
      </c>
      <c r="AJ157" s="102" t="str">
        <f t="shared" si="33"/>
        <v/>
      </c>
      <c r="AK157" s="103" t="str">
        <f>IF(AJ157="","",WORKDAY(AK156,1,Holiday!$A$2:$A$100000))</f>
        <v/>
      </c>
      <c r="AL157" s="125" t="str">
        <f>IF(AJ157="","",IF($AK157&gt;=$B$33,$B$34,VLOOKUP($AK157,'THOR i, Index'!$A:$D,4,0)))</f>
        <v/>
      </c>
      <c r="AM157" s="126" t="str">
        <f t="shared" si="34"/>
        <v/>
      </c>
      <c r="AN157" s="127" t="str">
        <f t="shared" si="35"/>
        <v/>
      </c>
    </row>
    <row r="158" spans="31:40" x14ac:dyDescent="0.3">
      <c r="AE158" s="88" t="str">
        <f t="shared" si="31"/>
        <v/>
      </c>
      <c r="AF158" s="26" t="str">
        <f>IF(AE158="","",WORKDAY(AF157,1,Holiday!$A$2:$A$100000))</f>
        <v/>
      </c>
      <c r="AG158" s="89" t="str">
        <f>_xlfn.IFNA(VLOOKUP($AF158,'THOR i, Index'!$A:$D,4,0),"")</f>
        <v/>
      </c>
      <c r="AH158" s="90" t="str">
        <f t="shared" si="32"/>
        <v/>
      </c>
      <c r="AI158" s="91" t="str">
        <f t="shared" si="36"/>
        <v/>
      </c>
      <c r="AJ158" s="102" t="str">
        <f t="shared" si="33"/>
        <v/>
      </c>
      <c r="AK158" s="103" t="str">
        <f>IF(AJ158="","",WORKDAY(AK157,1,Holiday!$A$2:$A$100000))</f>
        <v/>
      </c>
      <c r="AL158" s="125" t="str">
        <f>IF(AJ158="","",IF($AK158&gt;=$B$33,$B$34,VLOOKUP($AK158,'THOR i, Index'!$A:$D,4,0)))</f>
        <v/>
      </c>
      <c r="AM158" s="126" t="str">
        <f t="shared" si="34"/>
        <v/>
      </c>
      <c r="AN158" s="127" t="str">
        <f t="shared" si="35"/>
        <v/>
      </c>
    </row>
    <row r="159" spans="31:40" x14ac:dyDescent="0.3">
      <c r="AE159" s="88" t="str">
        <f t="shared" si="31"/>
        <v/>
      </c>
      <c r="AF159" s="26" t="str">
        <f>IF(AE159="","",WORKDAY(AF158,1,Holiday!$A$2:$A$100000))</f>
        <v/>
      </c>
      <c r="AG159" s="89" t="str">
        <f>_xlfn.IFNA(VLOOKUP($AF159,'THOR i, Index'!$A:$D,4,0),"")</f>
        <v/>
      </c>
      <c r="AH159" s="90" t="str">
        <f t="shared" si="32"/>
        <v/>
      </c>
      <c r="AI159" s="91" t="str">
        <f t="shared" si="36"/>
        <v/>
      </c>
      <c r="AJ159" s="102" t="str">
        <f t="shared" si="33"/>
        <v/>
      </c>
      <c r="AK159" s="103" t="str">
        <f>IF(AJ159="","",WORKDAY(AK158,1,Holiday!$A$2:$A$100000))</f>
        <v/>
      </c>
      <c r="AL159" s="125" t="str">
        <f>IF(AJ159="","",IF($AK159&gt;=$B$33,$B$34,VLOOKUP($AK159,'THOR i, Index'!$A:$D,4,0)))</f>
        <v/>
      </c>
      <c r="AM159" s="126" t="str">
        <f t="shared" si="34"/>
        <v/>
      </c>
      <c r="AN159" s="127" t="str">
        <f t="shared" si="35"/>
        <v/>
      </c>
    </row>
    <row r="160" spans="31:40" x14ac:dyDescent="0.3">
      <c r="AE160" s="88" t="str">
        <f t="shared" si="31"/>
        <v/>
      </c>
      <c r="AF160" s="26" t="str">
        <f>IF(AE160="","",WORKDAY(AF159,1,Holiday!$A$2:$A$100000))</f>
        <v/>
      </c>
      <c r="AG160" s="89" t="str">
        <f>_xlfn.IFNA(VLOOKUP($AF160,'THOR i, Index'!$A:$D,4,0),"")</f>
        <v/>
      </c>
      <c r="AH160" s="90" t="str">
        <f t="shared" si="32"/>
        <v/>
      </c>
      <c r="AI160" s="91" t="str">
        <f t="shared" si="36"/>
        <v/>
      </c>
      <c r="AJ160" s="102" t="str">
        <f t="shared" si="33"/>
        <v/>
      </c>
      <c r="AK160" s="103" t="str">
        <f>IF(AJ160="","",WORKDAY(AK159,1,Holiday!$A$2:$A$100000))</f>
        <v/>
      </c>
      <c r="AL160" s="125" t="str">
        <f>IF(AJ160="","",IF($AK160&gt;=$B$33,$B$34,VLOOKUP($AK160,'THOR i, Index'!$A:$D,4,0)))</f>
        <v/>
      </c>
      <c r="AM160" s="126" t="str">
        <f t="shared" si="34"/>
        <v/>
      </c>
      <c r="AN160" s="127" t="str">
        <f t="shared" si="35"/>
        <v/>
      </c>
    </row>
    <row r="161" spans="31:40" x14ac:dyDescent="0.3">
      <c r="AE161" s="88" t="str">
        <f t="shared" si="31"/>
        <v/>
      </c>
      <c r="AF161" s="26" t="str">
        <f>IF(AE161="","",WORKDAY(AF160,1,Holiday!$A$2:$A$100000))</f>
        <v/>
      </c>
      <c r="AG161" s="89" t="str">
        <f>_xlfn.IFNA(VLOOKUP($AF161,'THOR i, Index'!$A:$D,4,0),"")</f>
        <v/>
      </c>
      <c r="AH161" s="90" t="str">
        <f t="shared" si="32"/>
        <v/>
      </c>
      <c r="AI161" s="91" t="str">
        <f t="shared" si="36"/>
        <v/>
      </c>
      <c r="AJ161" s="102" t="str">
        <f t="shared" si="33"/>
        <v/>
      </c>
      <c r="AK161" s="103" t="str">
        <f>IF(AJ161="","",WORKDAY(AK160,1,Holiday!$A$2:$A$100000))</f>
        <v/>
      </c>
      <c r="AL161" s="125" t="str">
        <f>IF(AJ161="","",IF($AK161&gt;=$B$33,$B$34,VLOOKUP($AK161,'THOR i, Index'!$A:$D,4,0)))</f>
        <v/>
      </c>
      <c r="AM161" s="126" t="str">
        <f t="shared" si="34"/>
        <v/>
      </c>
      <c r="AN161" s="127" t="str">
        <f t="shared" si="35"/>
        <v/>
      </c>
    </row>
    <row r="162" spans="31:40" x14ac:dyDescent="0.3">
      <c r="AE162" s="88" t="str">
        <f t="shared" si="31"/>
        <v/>
      </c>
      <c r="AF162" s="26" t="str">
        <f>IF(AE162="","",WORKDAY(AF161,1,Holiday!$A$2:$A$100000))</f>
        <v/>
      </c>
      <c r="AG162" s="89" t="str">
        <f>_xlfn.IFNA(VLOOKUP($AF162,'THOR i, Index'!$A:$D,4,0),"")</f>
        <v/>
      </c>
      <c r="AH162" s="90" t="str">
        <f t="shared" si="32"/>
        <v/>
      </c>
      <c r="AI162" s="91" t="str">
        <f t="shared" si="36"/>
        <v/>
      </c>
      <c r="AJ162" s="102" t="str">
        <f t="shared" si="33"/>
        <v/>
      </c>
      <c r="AK162" s="103" t="str">
        <f>IF(AJ162="","",WORKDAY(AK161,1,Holiday!$A$2:$A$100000))</f>
        <v/>
      </c>
      <c r="AL162" s="125" t="str">
        <f>IF(AJ162="","",IF($AK162&gt;=$B$33,$B$34,VLOOKUP($AK162,'THOR i, Index'!$A:$D,4,0)))</f>
        <v/>
      </c>
      <c r="AM162" s="126" t="str">
        <f t="shared" si="34"/>
        <v/>
      </c>
      <c r="AN162" s="127" t="str">
        <f t="shared" si="35"/>
        <v/>
      </c>
    </row>
    <row r="163" spans="31:40" x14ac:dyDescent="0.3">
      <c r="AE163" s="88" t="str">
        <f t="shared" si="31"/>
        <v/>
      </c>
      <c r="AF163" s="26" t="str">
        <f>IF(AE163="","",WORKDAY(AF162,1,Holiday!$A$2:$A$100000))</f>
        <v/>
      </c>
      <c r="AG163" s="89" t="str">
        <f>_xlfn.IFNA(VLOOKUP($AF163,'THOR i, Index'!$A:$D,4,0),"")</f>
        <v/>
      </c>
      <c r="AH163" s="90" t="str">
        <f t="shared" si="32"/>
        <v/>
      </c>
      <c r="AI163" s="91" t="str">
        <f t="shared" si="36"/>
        <v/>
      </c>
      <c r="AJ163" s="102" t="str">
        <f t="shared" si="33"/>
        <v/>
      </c>
      <c r="AK163" s="103" t="str">
        <f>IF(AJ163="","",WORKDAY(AK162,1,Holiday!$A$2:$A$100000))</f>
        <v/>
      </c>
      <c r="AL163" s="125" t="str">
        <f>IF(AJ163="","",IF($AK163&gt;=$B$33,$B$34,VLOOKUP($AK163,'THOR i, Index'!$A:$D,4,0)))</f>
        <v/>
      </c>
      <c r="AM163" s="126" t="str">
        <f t="shared" si="34"/>
        <v/>
      </c>
      <c r="AN163" s="127" t="str">
        <f t="shared" si="35"/>
        <v/>
      </c>
    </row>
    <row r="164" spans="31:40" x14ac:dyDescent="0.3">
      <c r="AE164" s="88" t="str">
        <f t="shared" si="31"/>
        <v/>
      </c>
      <c r="AF164" s="26" t="str">
        <f>IF(AE164="","",WORKDAY(AF163,1,Holiday!$A$2:$A$100000))</f>
        <v/>
      </c>
      <c r="AG164" s="89" t="str">
        <f>_xlfn.IFNA(VLOOKUP($AF164,'THOR i, Index'!$A:$D,4,0),"")</f>
        <v/>
      </c>
      <c r="AH164" s="90" t="str">
        <f t="shared" si="32"/>
        <v/>
      </c>
      <c r="AI164" s="91" t="str">
        <f t="shared" si="36"/>
        <v/>
      </c>
      <c r="AJ164" s="102" t="str">
        <f t="shared" si="33"/>
        <v/>
      </c>
      <c r="AK164" s="103" t="str">
        <f>IF(AJ164="","",WORKDAY(AK163,1,Holiday!$A$2:$A$100000))</f>
        <v/>
      </c>
      <c r="AL164" s="125" t="str">
        <f>IF(AJ164="","",IF($AK164&gt;=$B$33,$B$34,VLOOKUP($AK164,'THOR i, Index'!$A:$D,4,0)))</f>
        <v/>
      </c>
      <c r="AM164" s="126" t="str">
        <f t="shared" si="34"/>
        <v/>
      </c>
      <c r="AN164" s="127" t="str">
        <f t="shared" si="35"/>
        <v/>
      </c>
    </row>
    <row r="165" spans="31:40" x14ac:dyDescent="0.3">
      <c r="AE165" s="88" t="str">
        <f t="shared" si="31"/>
        <v/>
      </c>
      <c r="AF165" s="26" t="str">
        <f>IF(AE165="","",WORKDAY(AF164,1,Holiday!$A$2:$A$100000))</f>
        <v/>
      </c>
      <c r="AG165" s="89" t="str">
        <f>_xlfn.IFNA(VLOOKUP($AF165,'THOR i, Index'!$A:$D,4,0),"")</f>
        <v/>
      </c>
      <c r="AH165" s="90" t="str">
        <f t="shared" si="32"/>
        <v/>
      </c>
      <c r="AI165" s="91" t="str">
        <f t="shared" si="36"/>
        <v/>
      </c>
      <c r="AJ165" s="102" t="str">
        <f t="shared" si="33"/>
        <v/>
      </c>
      <c r="AK165" s="103" t="str">
        <f>IF(AJ165="","",WORKDAY(AK164,1,Holiday!$A$2:$A$100000))</f>
        <v/>
      </c>
      <c r="AL165" s="125" t="str">
        <f>IF(AJ165="","",IF($AK165&gt;=$B$33,$B$34,VLOOKUP($AK165,'THOR i, Index'!$A:$D,4,0)))</f>
        <v/>
      </c>
      <c r="AM165" s="126" t="str">
        <f t="shared" si="34"/>
        <v/>
      </c>
      <c r="AN165" s="127" t="str">
        <f t="shared" si="35"/>
        <v/>
      </c>
    </row>
    <row r="166" spans="31:40" x14ac:dyDescent="0.3">
      <c r="AE166" s="88" t="str">
        <f t="shared" si="31"/>
        <v/>
      </c>
      <c r="AF166" s="26" t="str">
        <f>IF(AE166="","",WORKDAY(AF165,1,Holiday!$A$2:$A$100000))</f>
        <v/>
      </c>
      <c r="AG166" s="89" t="str">
        <f>_xlfn.IFNA(VLOOKUP($AF166,'THOR i, Index'!$A:$D,4,0),"")</f>
        <v/>
      </c>
      <c r="AH166" s="90" t="str">
        <f t="shared" si="32"/>
        <v/>
      </c>
      <c r="AI166" s="91" t="str">
        <f t="shared" si="36"/>
        <v/>
      </c>
      <c r="AJ166" s="102" t="str">
        <f t="shared" si="33"/>
        <v/>
      </c>
      <c r="AK166" s="103" t="str">
        <f>IF(AJ166="","",WORKDAY(AK165,1,Holiday!$A$2:$A$100000))</f>
        <v/>
      </c>
      <c r="AL166" s="125" t="str">
        <f>IF(AJ166="","",IF($AK166&gt;=$B$33,$B$34,VLOOKUP($AK166,'THOR i, Index'!$A:$D,4,0)))</f>
        <v/>
      </c>
      <c r="AM166" s="126" t="str">
        <f t="shared" si="34"/>
        <v/>
      </c>
      <c r="AN166" s="127" t="str">
        <f t="shared" si="35"/>
        <v/>
      </c>
    </row>
    <row r="167" spans="31:40" x14ac:dyDescent="0.3">
      <c r="AE167" s="88" t="str">
        <f t="shared" si="31"/>
        <v/>
      </c>
      <c r="AF167" s="26" t="str">
        <f>IF(AE167="","",WORKDAY(AF166,1,Holiday!$A$2:$A$100000))</f>
        <v/>
      </c>
      <c r="AG167" s="89" t="str">
        <f>_xlfn.IFNA(VLOOKUP($AF167,'THOR i, Index'!$A:$D,4,0),"")</f>
        <v/>
      </c>
      <c r="AH167" s="90" t="str">
        <f t="shared" si="32"/>
        <v/>
      </c>
      <c r="AI167" s="91" t="str">
        <f t="shared" si="36"/>
        <v/>
      </c>
      <c r="AJ167" s="102" t="str">
        <f t="shared" si="33"/>
        <v/>
      </c>
      <c r="AK167" s="103" t="str">
        <f>IF(AJ167="","",WORKDAY(AK166,1,Holiday!$A$2:$A$100000))</f>
        <v/>
      </c>
      <c r="AL167" s="125" t="str">
        <f>IF(AJ167="","",IF($AK167&gt;=$B$33,$B$34,VLOOKUP($AK167,'THOR i, Index'!$A:$D,4,0)))</f>
        <v/>
      </c>
      <c r="AM167" s="126" t="str">
        <f t="shared" si="34"/>
        <v/>
      </c>
      <c r="AN167" s="127" t="str">
        <f t="shared" si="35"/>
        <v/>
      </c>
    </row>
    <row r="168" spans="31:40" x14ac:dyDescent="0.3">
      <c r="AE168" s="88" t="str">
        <f t="shared" si="31"/>
        <v/>
      </c>
      <c r="AF168" s="26" t="str">
        <f>IF(AE168="","",WORKDAY(AF167,1,Holiday!$A$2:$A$100000))</f>
        <v/>
      </c>
      <c r="AG168" s="89" t="str">
        <f>_xlfn.IFNA(VLOOKUP($AF168,'THOR i, Index'!$A:$D,4,0),"")</f>
        <v/>
      </c>
      <c r="AH168" s="90" t="str">
        <f t="shared" si="32"/>
        <v/>
      </c>
      <c r="AI168" s="91" t="str">
        <f t="shared" si="36"/>
        <v/>
      </c>
      <c r="AJ168" s="102" t="str">
        <f t="shared" si="33"/>
        <v/>
      </c>
      <c r="AK168" s="103" t="str">
        <f>IF(AJ168="","",WORKDAY(AK167,1,Holiday!$A$2:$A$100000))</f>
        <v/>
      </c>
      <c r="AL168" s="125" t="str">
        <f>IF(AJ168="","",IF($AK168&gt;=$B$33,$B$34,VLOOKUP($AK168,'THOR i, Index'!$A:$D,4,0)))</f>
        <v/>
      </c>
      <c r="AM168" s="126" t="str">
        <f t="shared" si="34"/>
        <v/>
      </c>
      <c r="AN168" s="127" t="str">
        <f t="shared" si="35"/>
        <v/>
      </c>
    </row>
    <row r="169" spans="31:40" x14ac:dyDescent="0.3">
      <c r="AE169" s="88" t="str">
        <f t="shared" si="31"/>
        <v/>
      </c>
      <c r="AF169" s="26" t="str">
        <f>IF(AE169="","",WORKDAY(AF168,1,Holiday!$A$2:$A$100000))</f>
        <v/>
      </c>
      <c r="AG169" s="89" t="str">
        <f>_xlfn.IFNA(VLOOKUP($AF169,'THOR i, Index'!$A:$D,4,0),"")</f>
        <v/>
      </c>
      <c r="AH169" s="90" t="str">
        <f t="shared" si="32"/>
        <v/>
      </c>
      <c r="AI169" s="91" t="str">
        <f t="shared" si="36"/>
        <v/>
      </c>
      <c r="AJ169" s="102" t="str">
        <f t="shared" si="33"/>
        <v/>
      </c>
      <c r="AK169" s="103" t="str">
        <f>IF(AJ169="","",WORKDAY(AK168,1,Holiday!$A$2:$A$100000))</f>
        <v/>
      </c>
      <c r="AL169" s="125" t="str">
        <f>IF(AJ169="","",IF($AK169&gt;=$B$33,$B$34,VLOOKUP($AK169,'THOR i, Index'!$A:$D,4,0)))</f>
        <v/>
      </c>
      <c r="AM169" s="126" t="str">
        <f t="shared" si="34"/>
        <v/>
      </c>
      <c r="AN169" s="127" t="str">
        <f t="shared" si="35"/>
        <v/>
      </c>
    </row>
    <row r="170" spans="31:40" x14ac:dyDescent="0.3">
      <c r="AE170" s="88" t="str">
        <f t="shared" si="31"/>
        <v/>
      </c>
      <c r="AF170" s="26" t="str">
        <f>IF(AE170="","",WORKDAY(AF169,1,Holiday!$A$2:$A$100000))</f>
        <v/>
      </c>
      <c r="AG170" s="89" t="str">
        <f>_xlfn.IFNA(VLOOKUP($AF170,'THOR i, Index'!$A:$D,4,0),"")</f>
        <v/>
      </c>
      <c r="AH170" s="90" t="str">
        <f t="shared" si="32"/>
        <v/>
      </c>
      <c r="AI170" s="91" t="str">
        <f t="shared" si="36"/>
        <v/>
      </c>
      <c r="AJ170" s="102" t="str">
        <f t="shared" si="33"/>
        <v/>
      </c>
      <c r="AK170" s="103" t="str">
        <f>IF(AJ170="","",WORKDAY(AK169,1,Holiday!$A$2:$A$100000))</f>
        <v/>
      </c>
      <c r="AL170" s="125" t="str">
        <f>IF(AJ170="","",IF($AK170&gt;=$B$33,$B$34,VLOOKUP($AK170,'THOR i, Index'!$A:$D,4,0)))</f>
        <v/>
      </c>
      <c r="AM170" s="126" t="str">
        <f t="shared" si="34"/>
        <v/>
      </c>
      <c r="AN170" s="127" t="str">
        <f t="shared" si="35"/>
        <v/>
      </c>
    </row>
    <row r="171" spans="31:40" x14ac:dyDescent="0.3">
      <c r="AE171" s="88" t="str">
        <f t="shared" si="31"/>
        <v/>
      </c>
      <c r="AF171" s="26" t="str">
        <f>IF(AE171="","",WORKDAY(AF170,1,Holiday!$A$2:$A$100000))</f>
        <v/>
      </c>
      <c r="AG171" s="89" t="str">
        <f>_xlfn.IFNA(VLOOKUP($AF171,'THOR i, Index'!$A:$D,4,0),"")</f>
        <v/>
      </c>
      <c r="AH171" s="90" t="str">
        <f t="shared" si="32"/>
        <v/>
      </c>
      <c r="AI171" s="91" t="str">
        <f t="shared" si="36"/>
        <v/>
      </c>
      <c r="AJ171" s="102" t="str">
        <f t="shared" si="33"/>
        <v/>
      </c>
      <c r="AK171" s="103" t="str">
        <f>IF(AJ171="","",WORKDAY(AK170,1,Holiday!$A$2:$A$100000))</f>
        <v/>
      </c>
      <c r="AL171" s="125" t="str">
        <f>IF(AJ171="","",IF($AK171&gt;=$B$33,$B$34,VLOOKUP($AK171,'THOR i, Index'!$A:$D,4,0)))</f>
        <v/>
      </c>
      <c r="AM171" s="126" t="str">
        <f t="shared" si="34"/>
        <v/>
      </c>
      <c r="AN171" s="127" t="str">
        <f t="shared" si="35"/>
        <v/>
      </c>
    </row>
    <row r="172" spans="31:40" x14ac:dyDescent="0.3">
      <c r="AE172" s="88" t="str">
        <f t="shared" si="31"/>
        <v/>
      </c>
      <c r="AF172" s="26" t="str">
        <f>IF(AE172="","",WORKDAY(AF171,1,Holiday!$A$2:$A$100000))</f>
        <v/>
      </c>
      <c r="AG172" s="89" t="str">
        <f>_xlfn.IFNA(VLOOKUP($AF172,'THOR i, Index'!$A:$D,4,0),"")</f>
        <v/>
      </c>
      <c r="AH172" s="90" t="str">
        <f t="shared" si="32"/>
        <v/>
      </c>
      <c r="AI172" s="91" t="str">
        <f t="shared" si="36"/>
        <v/>
      </c>
      <c r="AJ172" s="102" t="str">
        <f t="shared" si="33"/>
        <v/>
      </c>
      <c r="AK172" s="103" t="str">
        <f>IF(AJ172="","",WORKDAY(AK171,1,Holiday!$A$2:$A$100000))</f>
        <v/>
      </c>
      <c r="AL172" s="125" t="str">
        <f>IF(AJ172="","",IF($AK172&gt;=$B$33,$B$34,VLOOKUP($AK172,'THOR i, Index'!$A:$D,4,0)))</f>
        <v/>
      </c>
      <c r="AM172" s="126" t="str">
        <f t="shared" si="34"/>
        <v/>
      </c>
      <c r="AN172" s="127" t="str">
        <f t="shared" si="35"/>
        <v/>
      </c>
    </row>
    <row r="173" spans="31:40" x14ac:dyDescent="0.3">
      <c r="AE173" s="88" t="str">
        <f t="shared" si="31"/>
        <v/>
      </c>
      <c r="AF173" s="26" t="str">
        <f>IF(AE173="","",WORKDAY(AF172,1,Holiday!$A$2:$A$100000))</f>
        <v/>
      </c>
      <c r="AG173" s="89" t="str">
        <f>_xlfn.IFNA(VLOOKUP($AF173,'THOR i, Index'!$A:$D,4,0),"")</f>
        <v/>
      </c>
      <c r="AH173" s="90" t="str">
        <f t="shared" si="32"/>
        <v/>
      </c>
      <c r="AI173" s="91" t="str">
        <f t="shared" si="36"/>
        <v/>
      </c>
      <c r="AJ173" s="102" t="str">
        <f t="shared" si="33"/>
        <v/>
      </c>
      <c r="AK173" s="103" t="str">
        <f>IF(AJ173="","",WORKDAY(AK172,1,Holiday!$A$2:$A$100000))</f>
        <v/>
      </c>
      <c r="AL173" s="125" t="str">
        <f>IF(AJ173="","",IF($AK173&gt;=$B$33,$B$34,VLOOKUP($AK173,'THOR i, Index'!$A:$D,4,0)))</f>
        <v/>
      </c>
      <c r="AM173" s="126" t="str">
        <f t="shared" si="34"/>
        <v/>
      </c>
      <c r="AN173" s="127" t="str">
        <f t="shared" si="35"/>
        <v/>
      </c>
    </row>
    <row r="174" spans="31:40" x14ac:dyDescent="0.3">
      <c r="AE174" s="88" t="str">
        <f t="shared" si="31"/>
        <v/>
      </c>
      <c r="AF174" s="26" t="str">
        <f>IF(AE174="","",WORKDAY(AF173,1,Holiday!$A$2:$A$100000))</f>
        <v/>
      </c>
      <c r="AG174" s="89" t="str">
        <f>_xlfn.IFNA(VLOOKUP($AF174,'THOR i, Index'!$A:$D,4,0),"")</f>
        <v/>
      </c>
      <c r="AH174" s="90" t="str">
        <f t="shared" si="32"/>
        <v/>
      </c>
      <c r="AI174" s="91" t="str">
        <f t="shared" si="36"/>
        <v/>
      </c>
      <c r="AJ174" s="102" t="str">
        <f t="shared" si="33"/>
        <v/>
      </c>
      <c r="AK174" s="103" t="str">
        <f>IF(AJ174="","",WORKDAY(AK173,1,Holiday!$A$2:$A$100000))</f>
        <v/>
      </c>
      <c r="AL174" s="125" t="str">
        <f>IF(AJ174="","",IF($AK174&gt;=$B$33,$B$34,VLOOKUP($AK174,'THOR i, Index'!$A:$D,4,0)))</f>
        <v/>
      </c>
      <c r="AM174" s="126" t="str">
        <f t="shared" si="34"/>
        <v/>
      </c>
      <c r="AN174" s="127" t="str">
        <f t="shared" si="35"/>
        <v/>
      </c>
    </row>
    <row r="175" spans="31:40" x14ac:dyDescent="0.3">
      <c r="AE175" s="88" t="str">
        <f t="shared" si="31"/>
        <v/>
      </c>
      <c r="AF175" s="26" t="str">
        <f>IF(AE175="","",WORKDAY(AF174,1,Holiday!$A$2:$A$100000))</f>
        <v/>
      </c>
      <c r="AG175" s="89" t="str">
        <f>_xlfn.IFNA(VLOOKUP($AF175,'THOR i, Index'!$A:$D,4,0),"")</f>
        <v/>
      </c>
      <c r="AH175" s="90" t="str">
        <f t="shared" si="32"/>
        <v/>
      </c>
      <c r="AI175" s="91" t="str">
        <f t="shared" si="36"/>
        <v/>
      </c>
      <c r="AJ175" s="102" t="str">
        <f t="shared" si="33"/>
        <v/>
      </c>
      <c r="AK175" s="103" t="str">
        <f>IF(AJ175="","",WORKDAY(AK174,1,Holiday!$A$2:$A$100000))</f>
        <v/>
      </c>
      <c r="AL175" s="125" t="str">
        <f>IF(AJ175="","",IF($AK175&gt;=$B$33,$B$34,VLOOKUP($AK175,'THOR i, Index'!$A:$D,4,0)))</f>
        <v/>
      </c>
      <c r="AM175" s="126" t="str">
        <f t="shared" si="34"/>
        <v/>
      </c>
      <c r="AN175" s="127" t="str">
        <f t="shared" si="35"/>
        <v/>
      </c>
    </row>
    <row r="176" spans="31:40" x14ac:dyDescent="0.3">
      <c r="AE176" s="88" t="str">
        <f t="shared" si="31"/>
        <v/>
      </c>
      <c r="AF176" s="26" t="str">
        <f>IF(AE176="","",WORKDAY(AF175,1,Holiday!$A$2:$A$100000))</f>
        <v/>
      </c>
      <c r="AG176" s="89" t="str">
        <f>_xlfn.IFNA(VLOOKUP($AF176,'THOR i, Index'!$A:$D,4,0),"")</f>
        <v/>
      </c>
      <c r="AH176" s="90" t="str">
        <f t="shared" si="32"/>
        <v/>
      </c>
      <c r="AI176" s="91" t="str">
        <f t="shared" si="36"/>
        <v/>
      </c>
      <c r="AJ176" s="102" t="str">
        <f t="shared" si="33"/>
        <v/>
      </c>
      <c r="AK176" s="103" t="str">
        <f>IF(AJ176="","",WORKDAY(AK175,1,Holiday!$A$2:$A$100000))</f>
        <v/>
      </c>
      <c r="AL176" s="125" t="str">
        <f>IF(AJ176="","",IF($AK176&gt;=$B$33,$B$34,VLOOKUP($AK176,'THOR i, Index'!$A:$D,4,0)))</f>
        <v/>
      </c>
      <c r="AM176" s="126" t="str">
        <f t="shared" si="34"/>
        <v/>
      </c>
      <c r="AN176" s="127" t="str">
        <f t="shared" si="35"/>
        <v/>
      </c>
    </row>
    <row r="177" spans="31:40" x14ac:dyDescent="0.3">
      <c r="AE177" s="88" t="str">
        <f t="shared" si="31"/>
        <v/>
      </c>
      <c r="AF177" s="26" t="str">
        <f>IF(AE177="","",WORKDAY(AF176,1,Holiday!$A$2:$A$100000))</f>
        <v/>
      </c>
      <c r="AG177" s="89" t="str">
        <f>_xlfn.IFNA(VLOOKUP($AF177,'THOR i, Index'!$A:$D,4,0),"")</f>
        <v/>
      </c>
      <c r="AH177" s="90" t="str">
        <f t="shared" si="32"/>
        <v/>
      </c>
      <c r="AI177" s="91" t="str">
        <f t="shared" si="36"/>
        <v/>
      </c>
      <c r="AJ177" s="102" t="str">
        <f t="shared" si="33"/>
        <v/>
      </c>
      <c r="AK177" s="103" t="str">
        <f>IF(AJ177="","",WORKDAY(AK176,1,Holiday!$A$2:$A$100000))</f>
        <v/>
      </c>
      <c r="AL177" s="125" t="str">
        <f>IF(AJ177="","",IF($AK177&gt;=$B$33,$B$34,VLOOKUP($AK177,'THOR i, Index'!$A:$D,4,0)))</f>
        <v/>
      </c>
      <c r="AM177" s="126" t="str">
        <f t="shared" si="34"/>
        <v/>
      </c>
      <c r="AN177" s="127" t="str">
        <f t="shared" si="35"/>
        <v/>
      </c>
    </row>
    <row r="178" spans="31:40" x14ac:dyDescent="0.3">
      <c r="AE178" s="88" t="str">
        <f t="shared" si="31"/>
        <v/>
      </c>
      <c r="AF178" s="26" t="str">
        <f>IF(AE178="","",WORKDAY(AF177,1,Holiday!$A$2:$A$100000))</f>
        <v/>
      </c>
      <c r="AG178" s="89" t="str">
        <f>_xlfn.IFNA(VLOOKUP($AF178,'THOR i, Index'!$A:$D,4,0),"")</f>
        <v/>
      </c>
      <c r="AH178" s="90" t="str">
        <f t="shared" si="32"/>
        <v/>
      </c>
      <c r="AI178" s="91" t="str">
        <f t="shared" si="36"/>
        <v/>
      </c>
      <c r="AJ178" s="102" t="str">
        <f t="shared" si="33"/>
        <v/>
      </c>
      <c r="AK178" s="103" t="str">
        <f>IF(AJ178="","",WORKDAY(AK177,1,Holiday!$A$2:$A$100000))</f>
        <v/>
      </c>
      <c r="AL178" s="125" t="str">
        <f>IF(AJ178="","",IF($AK178&gt;=$B$33,$B$34,VLOOKUP($AK178,'THOR i, Index'!$A:$D,4,0)))</f>
        <v/>
      </c>
      <c r="AM178" s="126" t="str">
        <f t="shared" si="34"/>
        <v/>
      </c>
      <c r="AN178" s="127" t="str">
        <f t="shared" si="35"/>
        <v/>
      </c>
    </row>
    <row r="179" spans="31:40" x14ac:dyDescent="0.3">
      <c r="AE179" s="88" t="str">
        <f t="shared" si="31"/>
        <v/>
      </c>
      <c r="AF179" s="26" t="str">
        <f>IF(AE179="","",WORKDAY(AF178,1,Holiday!$A$2:$A$100000))</f>
        <v/>
      </c>
      <c r="AG179" s="89" t="str">
        <f>_xlfn.IFNA(VLOOKUP($AF179,'THOR i, Index'!$A:$D,4,0),"")</f>
        <v/>
      </c>
      <c r="AH179" s="90" t="str">
        <f t="shared" si="32"/>
        <v/>
      </c>
      <c r="AI179" s="91" t="str">
        <f t="shared" si="36"/>
        <v/>
      </c>
      <c r="AJ179" s="102" t="str">
        <f t="shared" si="33"/>
        <v/>
      </c>
      <c r="AK179" s="103" t="str">
        <f>IF(AJ179="","",WORKDAY(AK178,1,Holiday!$A$2:$A$100000))</f>
        <v/>
      </c>
      <c r="AL179" s="125" t="str">
        <f>IF(AJ179="","",IF($AK179&gt;=$B$33,$B$34,VLOOKUP($AK179,'THOR i, Index'!$A:$D,4,0)))</f>
        <v/>
      </c>
      <c r="AM179" s="126" t="str">
        <f t="shared" si="34"/>
        <v/>
      </c>
      <c r="AN179" s="127" t="str">
        <f t="shared" si="35"/>
        <v/>
      </c>
    </row>
    <row r="180" spans="31:40" x14ac:dyDescent="0.3">
      <c r="AE180" s="88" t="str">
        <f t="shared" si="31"/>
        <v/>
      </c>
      <c r="AF180" s="26" t="str">
        <f>IF(AE180="","",WORKDAY(AF179,1,Holiday!$A$2:$A$100000))</f>
        <v/>
      </c>
      <c r="AG180" s="89" t="str">
        <f>_xlfn.IFNA(VLOOKUP($AF180,'THOR i, Index'!$A:$D,4,0),"")</f>
        <v/>
      </c>
      <c r="AH180" s="90" t="str">
        <f t="shared" si="32"/>
        <v/>
      </c>
      <c r="AI180" s="91" t="str">
        <f t="shared" si="36"/>
        <v/>
      </c>
      <c r="AJ180" s="102" t="str">
        <f t="shared" si="33"/>
        <v/>
      </c>
      <c r="AK180" s="103" t="str">
        <f>IF(AJ180="","",WORKDAY(AK179,1,Holiday!$A$2:$A$100000))</f>
        <v/>
      </c>
      <c r="AL180" s="125" t="str">
        <f>IF(AJ180="","",IF($AK180&gt;=$B$33,$B$34,VLOOKUP($AK180,'THOR i, Index'!$A:$D,4,0)))</f>
        <v/>
      </c>
      <c r="AM180" s="126" t="str">
        <f t="shared" si="34"/>
        <v/>
      </c>
      <c r="AN180" s="127" t="str">
        <f t="shared" si="35"/>
        <v/>
      </c>
    </row>
    <row r="181" spans="31:40" x14ac:dyDescent="0.3">
      <c r="AE181" s="88" t="str">
        <f t="shared" si="31"/>
        <v/>
      </c>
      <c r="AF181" s="26" t="str">
        <f>IF(AE181="","",WORKDAY(AF180,1,Holiday!$A$2:$A$100000))</f>
        <v/>
      </c>
      <c r="AG181" s="89" t="str">
        <f>_xlfn.IFNA(VLOOKUP($AF181,'THOR i, Index'!$A:$D,4,0),"")</f>
        <v/>
      </c>
      <c r="AH181" s="90" t="str">
        <f t="shared" si="32"/>
        <v/>
      </c>
      <c r="AI181" s="91" t="str">
        <f t="shared" si="36"/>
        <v/>
      </c>
      <c r="AJ181" s="102" t="str">
        <f t="shared" si="33"/>
        <v/>
      </c>
      <c r="AK181" s="103" t="str">
        <f>IF(AJ181="","",WORKDAY(AK180,1,Holiday!$A$2:$A$100000))</f>
        <v/>
      </c>
      <c r="AL181" s="125" t="str">
        <f>IF(AJ181="","",IF($AK181&gt;=$B$33,$B$34,VLOOKUP($AK181,'THOR i, Index'!$A:$D,4,0)))</f>
        <v/>
      </c>
      <c r="AM181" s="126" t="str">
        <f t="shared" si="34"/>
        <v/>
      </c>
      <c r="AN181" s="127" t="str">
        <f t="shared" si="35"/>
        <v/>
      </c>
    </row>
    <row r="182" spans="31:40" x14ac:dyDescent="0.3">
      <c r="AE182" s="88" t="str">
        <f t="shared" si="31"/>
        <v/>
      </c>
      <c r="AF182" s="26" t="str">
        <f>IF(AE182="","",WORKDAY(AF181,1,Holiday!$A$2:$A$100000))</f>
        <v/>
      </c>
      <c r="AG182" s="89" t="str">
        <f>_xlfn.IFNA(VLOOKUP($AF182,'THOR i, Index'!$A:$D,4,0),"")</f>
        <v/>
      </c>
      <c r="AH182" s="90" t="str">
        <f t="shared" si="32"/>
        <v/>
      </c>
      <c r="AI182" s="91" t="str">
        <f t="shared" si="36"/>
        <v/>
      </c>
      <c r="AJ182" s="102" t="str">
        <f t="shared" si="33"/>
        <v/>
      </c>
      <c r="AK182" s="103" t="str">
        <f>IF(AJ182="","",WORKDAY(AK181,1,Holiday!$A$2:$A$100000))</f>
        <v/>
      </c>
      <c r="AL182" s="125" t="str">
        <f>IF(AJ182="","",IF($AK182&gt;=$B$33,$B$34,VLOOKUP($AK182,'THOR i, Index'!$A:$D,4,0)))</f>
        <v/>
      </c>
      <c r="AM182" s="126" t="str">
        <f t="shared" si="34"/>
        <v/>
      </c>
      <c r="AN182" s="127" t="str">
        <f t="shared" si="35"/>
        <v/>
      </c>
    </row>
    <row r="183" spans="31:40" x14ac:dyDescent="0.3">
      <c r="AE183" s="88" t="str">
        <f t="shared" si="31"/>
        <v/>
      </c>
      <c r="AF183" s="26" t="str">
        <f>IF(AE183="","",WORKDAY(AF182,1,Holiday!$A$2:$A$100000))</f>
        <v/>
      </c>
      <c r="AG183" s="89" t="str">
        <f>_xlfn.IFNA(VLOOKUP($AF183,'THOR i, Index'!$A:$D,4,0),"")</f>
        <v/>
      </c>
      <c r="AH183" s="90" t="str">
        <f t="shared" si="32"/>
        <v/>
      </c>
      <c r="AI183" s="91" t="str">
        <f t="shared" si="36"/>
        <v/>
      </c>
      <c r="AJ183" s="102" t="str">
        <f t="shared" si="33"/>
        <v/>
      </c>
      <c r="AK183" s="103" t="str">
        <f>IF(AJ183="","",WORKDAY(AK182,1,Holiday!$A$2:$A$100000))</f>
        <v/>
      </c>
      <c r="AL183" s="125" t="str">
        <f>IF(AJ183="","",IF($AK183&gt;=$B$33,$B$34,VLOOKUP($AK183,'THOR i, Index'!$A:$D,4,0)))</f>
        <v/>
      </c>
      <c r="AM183" s="126" t="str">
        <f t="shared" si="34"/>
        <v/>
      </c>
      <c r="AN183" s="127" t="str">
        <f t="shared" si="35"/>
        <v/>
      </c>
    </row>
    <row r="184" spans="31:40" x14ac:dyDescent="0.3">
      <c r="AE184" s="88" t="str">
        <f t="shared" si="31"/>
        <v/>
      </c>
      <c r="AF184" s="26" t="str">
        <f>IF(AE184="","",WORKDAY(AF183,1,Holiday!$A$2:$A$100000))</f>
        <v/>
      </c>
      <c r="AG184" s="89" t="str">
        <f>_xlfn.IFNA(VLOOKUP($AF184,'THOR i, Index'!$A:$D,4,0),"")</f>
        <v/>
      </c>
      <c r="AH184" s="90" t="str">
        <f t="shared" si="32"/>
        <v/>
      </c>
      <c r="AI184" s="91" t="str">
        <f t="shared" si="36"/>
        <v/>
      </c>
      <c r="AJ184" s="102" t="str">
        <f t="shared" si="33"/>
        <v/>
      </c>
      <c r="AK184" s="103" t="str">
        <f>IF(AJ184="","",WORKDAY(AK183,1,Holiday!$A$2:$A$100000))</f>
        <v/>
      </c>
      <c r="AL184" s="125" t="str">
        <f>IF(AJ184="","",IF($AK184&gt;=$B$33,$B$34,VLOOKUP($AK184,'THOR i, Index'!$A:$D,4,0)))</f>
        <v/>
      </c>
      <c r="AM184" s="126" t="str">
        <f t="shared" si="34"/>
        <v/>
      </c>
      <c r="AN184" s="127" t="str">
        <f t="shared" si="35"/>
        <v/>
      </c>
    </row>
    <row r="185" spans="31:40" x14ac:dyDescent="0.3">
      <c r="AE185" s="88" t="str">
        <f t="shared" si="31"/>
        <v/>
      </c>
      <c r="AF185" s="26" t="str">
        <f>IF(AE185="","",WORKDAY(AF184,1,Holiday!$A$2:$A$100000))</f>
        <v/>
      </c>
      <c r="AG185" s="89" t="str">
        <f>_xlfn.IFNA(VLOOKUP($AF185,'THOR i, Index'!$A:$D,4,0),"")</f>
        <v/>
      </c>
      <c r="AH185" s="90" t="str">
        <f t="shared" si="32"/>
        <v/>
      </c>
      <c r="AI185" s="91" t="str">
        <f t="shared" si="36"/>
        <v/>
      </c>
      <c r="AJ185" s="102" t="str">
        <f t="shared" si="33"/>
        <v/>
      </c>
      <c r="AK185" s="103" t="str">
        <f>IF(AJ185="","",WORKDAY(AK184,1,Holiday!$A$2:$A$100000))</f>
        <v/>
      </c>
      <c r="AL185" s="125" t="str">
        <f>IF(AJ185="","",IF($AK185&gt;=$B$33,$B$34,VLOOKUP($AK185,'THOR i, Index'!$A:$D,4,0)))</f>
        <v/>
      </c>
      <c r="AM185" s="126" t="str">
        <f t="shared" si="34"/>
        <v/>
      </c>
      <c r="AN185" s="127" t="str">
        <f t="shared" si="35"/>
        <v/>
      </c>
    </row>
    <row r="186" spans="31:40" x14ac:dyDescent="0.3">
      <c r="AE186" s="88" t="str">
        <f t="shared" si="31"/>
        <v/>
      </c>
      <c r="AF186" s="26" t="str">
        <f>IF(AE186="","",WORKDAY(AF185,1,Holiday!$A$2:$A$100000))</f>
        <v/>
      </c>
      <c r="AG186" s="89" t="str">
        <f>_xlfn.IFNA(VLOOKUP($AF186,'THOR i, Index'!$A:$D,4,0),"")</f>
        <v/>
      </c>
      <c r="AH186" s="90" t="str">
        <f t="shared" si="32"/>
        <v/>
      </c>
      <c r="AI186" s="91" t="str">
        <f t="shared" si="36"/>
        <v/>
      </c>
      <c r="AJ186" s="102" t="str">
        <f t="shared" si="33"/>
        <v/>
      </c>
      <c r="AK186" s="103" t="str">
        <f>IF(AJ186="","",WORKDAY(AK185,1,Holiday!$A$2:$A$100000))</f>
        <v/>
      </c>
      <c r="AL186" s="125" t="str">
        <f>IF(AJ186="","",IF($AK186&gt;=$B$33,$B$34,VLOOKUP($AK186,'THOR i, Index'!$A:$D,4,0)))</f>
        <v/>
      </c>
      <c r="AM186" s="126" t="str">
        <f t="shared" si="34"/>
        <v/>
      </c>
      <c r="AN186" s="127" t="str">
        <f t="shared" si="35"/>
        <v/>
      </c>
    </row>
    <row r="187" spans="31:40" x14ac:dyDescent="0.3">
      <c r="AE187" s="88" t="str">
        <f t="shared" si="31"/>
        <v/>
      </c>
      <c r="AF187" s="26" t="str">
        <f>IF(AE187="","",WORKDAY(AF186,1,Holiday!$A$2:$A$100000))</f>
        <v/>
      </c>
      <c r="AG187" s="89" t="str">
        <f>_xlfn.IFNA(VLOOKUP($AF187,'THOR i, Index'!$A:$D,4,0),"")</f>
        <v/>
      </c>
      <c r="AH187" s="90" t="str">
        <f t="shared" si="32"/>
        <v/>
      </c>
      <c r="AI187" s="91" t="str">
        <f t="shared" si="36"/>
        <v/>
      </c>
      <c r="AJ187" s="102" t="str">
        <f t="shared" si="33"/>
        <v/>
      </c>
      <c r="AK187" s="103" t="str">
        <f>IF(AJ187="","",WORKDAY(AK186,1,Holiday!$A$2:$A$100000))</f>
        <v/>
      </c>
      <c r="AL187" s="125" t="str">
        <f>IF(AJ187="","",IF($AK187&gt;=$B$33,$B$34,VLOOKUP($AK187,'THOR i, Index'!$A:$D,4,0)))</f>
        <v/>
      </c>
      <c r="AM187" s="126" t="str">
        <f t="shared" si="34"/>
        <v/>
      </c>
      <c r="AN187" s="127" t="str">
        <f t="shared" si="35"/>
        <v/>
      </c>
    </row>
    <row r="188" spans="31:40" x14ac:dyDescent="0.3">
      <c r="AE188" s="88" t="str">
        <f t="shared" si="31"/>
        <v/>
      </c>
      <c r="AF188" s="26" t="str">
        <f>IF(AE188="","",WORKDAY(AF187,1,Holiday!$A$2:$A$100000))</f>
        <v/>
      </c>
      <c r="AG188" s="89" t="str">
        <f>_xlfn.IFNA(VLOOKUP($AF188,'THOR i, Index'!$A:$D,4,0),"")</f>
        <v/>
      </c>
      <c r="AH188" s="90" t="str">
        <f t="shared" si="32"/>
        <v/>
      </c>
      <c r="AI188" s="91" t="str">
        <f t="shared" si="36"/>
        <v/>
      </c>
      <c r="AJ188" s="102" t="str">
        <f t="shared" si="33"/>
        <v/>
      </c>
      <c r="AK188" s="103" t="str">
        <f>IF(AJ188="","",WORKDAY(AK187,1,Holiday!$A$2:$A$100000))</f>
        <v/>
      </c>
      <c r="AL188" s="125" t="str">
        <f>IF(AJ188="","",IF($AK188&gt;=$B$33,$B$34,VLOOKUP($AK188,'THOR i, Index'!$A:$D,4,0)))</f>
        <v/>
      </c>
      <c r="AM188" s="126" t="str">
        <f t="shared" si="34"/>
        <v/>
      </c>
      <c r="AN188" s="127" t="str">
        <f t="shared" si="35"/>
        <v/>
      </c>
    </row>
    <row r="189" spans="31:40" x14ac:dyDescent="0.3">
      <c r="AE189" s="88" t="str">
        <f t="shared" si="31"/>
        <v/>
      </c>
      <c r="AF189" s="26" t="str">
        <f>IF(AE189="","",WORKDAY(AF188,1,Holiday!$A$2:$A$100000))</f>
        <v/>
      </c>
      <c r="AG189" s="89" t="str">
        <f>_xlfn.IFNA(VLOOKUP($AF189,'THOR i, Index'!$A:$D,4,0),"")</f>
        <v/>
      </c>
      <c r="AH189" s="90" t="str">
        <f t="shared" si="32"/>
        <v/>
      </c>
      <c r="AI189" s="91" t="str">
        <f t="shared" si="36"/>
        <v/>
      </c>
      <c r="AJ189" s="102" t="str">
        <f t="shared" si="33"/>
        <v/>
      </c>
      <c r="AK189" s="103" t="str">
        <f>IF(AJ189="","",WORKDAY(AK188,1,Holiday!$A$2:$A$100000))</f>
        <v/>
      </c>
      <c r="AL189" s="125" t="str">
        <f>IF(AJ189="","",IF($AK189&gt;=$B$33,$B$34,VLOOKUP($AK189,'THOR i, Index'!$A:$D,4,0)))</f>
        <v/>
      </c>
      <c r="AM189" s="126" t="str">
        <f t="shared" si="34"/>
        <v/>
      </c>
      <c r="AN189" s="127" t="str">
        <f t="shared" si="35"/>
        <v/>
      </c>
    </row>
    <row r="190" spans="31:40" ht="19.5" thickBot="1" x14ac:dyDescent="0.35">
      <c r="AE190" s="92" t="str">
        <f t="shared" si="31"/>
        <v/>
      </c>
      <c r="AF190" s="45" t="str">
        <f>IF(AE190="","",WORKDAY(AF189,1,Holiday!$A$2:$A$100000))</f>
        <v/>
      </c>
      <c r="AG190" s="93" t="str">
        <f>_xlfn.IFNA(VLOOKUP($AF190,'THOR i, Index'!$A:$D,4,0),"")</f>
        <v/>
      </c>
      <c r="AH190" s="94" t="str">
        <f t="shared" si="32"/>
        <v/>
      </c>
      <c r="AI190" s="95" t="str">
        <f t="shared" si="36"/>
        <v/>
      </c>
      <c r="AJ190" s="104" t="str">
        <f t="shared" si="33"/>
        <v/>
      </c>
      <c r="AK190" s="105" t="str">
        <f>IF(AJ190="","",WORKDAY(AK189,1,Holiday!$A$2:$A$100000))</f>
        <v/>
      </c>
      <c r="AL190" s="128" t="str">
        <f>IF(AJ190="","",IF($AK190&gt;=$B$33,$B$34,VLOOKUP($AK190,'THOR i, Index'!$A:$D,4,0)))</f>
        <v/>
      </c>
      <c r="AM190" s="129" t="str">
        <f t="shared" si="34"/>
        <v/>
      </c>
      <c r="AN190" s="130" t="str">
        <f t="shared" si="35"/>
        <v/>
      </c>
    </row>
  </sheetData>
  <mergeCells count="5">
    <mergeCell ref="A1:B1"/>
    <mergeCell ref="D1:I1"/>
    <mergeCell ref="N1:AC1"/>
    <mergeCell ref="AE1:AI1"/>
    <mergeCell ref="AJ1:AN1"/>
  </mergeCells>
  <conditionalFormatting sqref="D3:D22">
    <cfRule type="expression" dxfId="5" priority="1">
      <formula>$D3=$B$15+1</formula>
    </cfRule>
  </conditionalFormatting>
  <conditionalFormatting sqref="E3:E22 F3:F8">
    <cfRule type="expression" dxfId="4" priority="2">
      <formula>$E3=$B$13</formula>
    </cfRule>
  </conditionalFormatting>
  <pageMargins left="0.25" right="0.25" top="0.75" bottom="0.75" header="0.3" footer="0.3"/>
  <pageSetup paperSize="9" scale="28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NOTE!$A$5:$A$10</xm:f>
          </x14:formula1>
          <xm:sqref>B23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N190"/>
  <sheetViews>
    <sheetView zoomScale="115" zoomScaleNormal="115" workbookViewId="0">
      <pane ySplit="1" topLeftCell="A2" activePane="bottomLeft" state="frozen"/>
      <selection pane="bottomLeft" sqref="A1:B1"/>
    </sheetView>
  </sheetViews>
  <sheetFormatPr defaultRowHeight="18.75" x14ac:dyDescent="0.3"/>
  <cols>
    <col min="1" max="1" width="34.25" style="28" bestFit="1" customWidth="1"/>
    <col min="2" max="2" width="27.625" style="29" customWidth="1"/>
    <col min="3" max="3" width="3.625" style="28" customWidth="1"/>
    <col min="4" max="4" width="7.625" style="31" customWidth="1"/>
    <col min="5" max="9" width="11.625" style="32" customWidth="1"/>
    <col min="10" max="10" width="3.625" style="30" customWidth="1"/>
    <col min="11" max="11" width="15.625" style="29" customWidth="1"/>
    <col min="12" max="12" width="15.625" style="77" customWidth="1"/>
    <col min="13" max="13" width="3.625" style="30" customWidth="1"/>
    <col min="14" max="14" width="8.625" style="33" customWidth="1"/>
    <col min="15" max="15" width="11.625" style="33" customWidth="1"/>
    <col min="16" max="20" width="11.625" style="30" customWidth="1"/>
    <col min="21" max="21" width="12.625" style="33" customWidth="1"/>
    <col min="22" max="22" width="13.125" style="149" customWidth="1"/>
    <col min="23" max="25" width="13.125" style="30" customWidth="1"/>
    <col min="26" max="26" width="12.625" style="30" customWidth="1"/>
    <col min="27" max="29" width="13.125" style="30" customWidth="1"/>
    <col min="30" max="30" width="3.625" style="30" customWidth="1"/>
    <col min="31" max="31" width="10.625" style="2" customWidth="1"/>
    <col min="32" max="32" width="10.625" style="38" customWidth="1"/>
    <col min="33" max="33" width="10.625" style="39" customWidth="1"/>
    <col min="34" max="34" width="8.625" style="39" customWidth="1"/>
    <col min="35" max="35" width="15.625" style="40" customWidth="1"/>
    <col min="36" max="36" width="10.625" style="2" customWidth="1"/>
    <col min="37" max="37" width="10.625" style="38" customWidth="1"/>
    <col min="38" max="38" width="10.625" style="39" customWidth="1"/>
    <col min="39" max="39" width="8.625" style="39" customWidth="1"/>
    <col min="40" max="40" width="15.625" style="40" customWidth="1"/>
    <col min="41" max="16384" width="9" style="30"/>
  </cols>
  <sheetData>
    <row r="1" spans="1:40" ht="21" customHeight="1" thickBot="1" x14ac:dyDescent="0.35">
      <c r="A1" s="184" t="s">
        <v>1</v>
      </c>
      <c r="B1" s="185"/>
      <c r="D1" s="184" t="s">
        <v>143</v>
      </c>
      <c r="E1" s="186"/>
      <c r="F1" s="186"/>
      <c r="G1" s="186"/>
      <c r="H1" s="186"/>
      <c r="I1" s="185"/>
      <c r="J1" s="39"/>
      <c r="K1" s="77"/>
      <c r="N1" s="193" t="s">
        <v>148</v>
      </c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5"/>
      <c r="AE1" s="187" t="s">
        <v>45</v>
      </c>
      <c r="AF1" s="188"/>
      <c r="AG1" s="188"/>
      <c r="AH1" s="188"/>
      <c r="AI1" s="189"/>
      <c r="AJ1" s="190" t="s">
        <v>46</v>
      </c>
      <c r="AK1" s="191"/>
      <c r="AL1" s="191"/>
      <c r="AM1" s="191"/>
      <c r="AN1" s="192"/>
    </row>
    <row r="2" spans="1:40" ht="21.75" x14ac:dyDescent="0.3">
      <c r="A2" s="49" t="s">
        <v>2</v>
      </c>
      <c r="B2" s="50" t="s">
        <v>168</v>
      </c>
      <c r="D2" s="64">
        <v>0</v>
      </c>
      <c r="E2" s="65" t="s">
        <v>135</v>
      </c>
      <c r="F2" s="65" t="s">
        <v>136</v>
      </c>
      <c r="G2" s="65" t="s">
        <v>135</v>
      </c>
      <c r="H2" s="65" t="s">
        <v>136</v>
      </c>
      <c r="I2" s="66" t="s">
        <v>137</v>
      </c>
      <c r="K2" s="47" t="s">
        <v>81</v>
      </c>
      <c r="L2" s="48">
        <f>L3+L4</f>
        <v>1.0017335399999998</v>
      </c>
      <c r="N2" s="119">
        <v>0</v>
      </c>
      <c r="O2" s="120" t="s">
        <v>135</v>
      </c>
      <c r="P2" s="120" t="s">
        <v>136</v>
      </c>
      <c r="Q2" s="120" t="s">
        <v>137</v>
      </c>
      <c r="R2" s="141" t="s">
        <v>127</v>
      </c>
      <c r="S2" s="141" t="s">
        <v>128</v>
      </c>
      <c r="T2" s="141" t="s">
        <v>129</v>
      </c>
      <c r="U2" s="120" t="s">
        <v>126</v>
      </c>
      <c r="V2" s="147" t="s">
        <v>132</v>
      </c>
      <c r="W2" s="121" t="s">
        <v>130</v>
      </c>
      <c r="X2" s="121" t="s">
        <v>131</v>
      </c>
      <c r="Y2" s="121" t="s">
        <v>134</v>
      </c>
      <c r="Z2" s="120" t="s">
        <v>149</v>
      </c>
      <c r="AA2" s="120" t="s">
        <v>152</v>
      </c>
      <c r="AB2" s="121" t="s">
        <v>70</v>
      </c>
      <c r="AC2" s="122" t="s">
        <v>133</v>
      </c>
      <c r="AE2" s="85" t="s">
        <v>3</v>
      </c>
      <c r="AF2" s="67" t="s">
        <v>44</v>
      </c>
      <c r="AG2" s="86" t="s">
        <v>144</v>
      </c>
      <c r="AH2" s="86" t="s">
        <v>145</v>
      </c>
      <c r="AI2" s="87" t="s">
        <v>4</v>
      </c>
      <c r="AJ2" s="123" t="s">
        <v>3</v>
      </c>
      <c r="AK2" s="120" t="s">
        <v>44</v>
      </c>
      <c r="AL2" s="124" t="s">
        <v>144</v>
      </c>
      <c r="AM2" s="124" t="s">
        <v>145</v>
      </c>
      <c r="AN2" s="122" t="s">
        <v>4</v>
      </c>
    </row>
    <row r="3" spans="1:40" x14ac:dyDescent="0.3">
      <c r="A3" s="51" t="s">
        <v>52</v>
      </c>
      <c r="B3" s="46">
        <v>1000</v>
      </c>
      <c r="D3" s="42">
        <f>IF(D2&lt;$B$15+1,D2+1,"")</f>
        <v>1</v>
      </c>
      <c r="E3" s="27">
        <f>$B$12</f>
        <v>43878</v>
      </c>
      <c r="F3" s="27">
        <f t="shared" ref="F3:F22" si="0">IF(AND($B$15=0,D3&lt;&gt;""),$B$13,IF(E4="","",E4))</f>
        <v>43969</v>
      </c>
      <c r="G3" s="74">
        <f>IF(F3="","",E3)</f>
        <v>43878</v>
      </c>
      <c r="H3" s="74">
        <f>F3</f>
        <v>43969</v>
      </c>
      <c r="I3" s="41">
        <f>IFERROR(F3-E3,"")</f>
        <v>91</v>
      </c>
      <c r="K3" s="78" t="s">
        <v>82</v>
      </c>
      <c r="L3" s="79">
        <f>ROUND(SUM($AC:$AC)/$B$27-$L$4,8)</f>
        <v>1.0005332199999999</v>
      </c>
      <c r="N3" s="106">
        <f>IF(P3&lt;&gt;"",N2+1,"")</f>
        <v>1</v>
      </c>
      <c r="O3" s="103">
        <f>B31</f>
        <v>44060</v>
      </c>
      <c r="P3" s="103">
        <f>$B$32</f>
        <v>44152</v>
      </c>
      <c r="Q3" s="107">
        <f>IF(P3="","",P3-O3)</f>
        <v>92</v>
      </c>
      <c r="R3" s="142">
        <f>IF(P3="","",WORKDAY($O3,-$B$8,Holiday!$A$2:$A$100000))</f>
        <v>44050</v>
      </c>
      <c r="S3" s="142">
        <f>IF(P3="","",WORKDAY($P3,-$B$8,Holiday!$A$2:$A$100000))</f>
        <v>44145</v>
      </c>
      <c r="T3" s="143">
        <f>IF(P3="","",S3-R3)</f>
        <v>95</v>
      </c>
      <c r="U3" s="103">
        <f t="shared" ref="U3:U22" si="1">IF(P3=$B$13,$B$13,$P3)</f>
        <v>44152</v>
      </c>
      <c r="V3" s="146">
        <f>IF(P3="","",IF(N3=1,$B$46,($B$34%+$B$10/10000)))</f>
        <v>5.9218999999999999E-3</v>
      </c>
      <c r="W3" s="133">
        <f>IF(Q3="","",IF($B$19="Yes",0,$B$27*$V3*$Q3/365))</f>
        <v>1492.6432876712327</v>
      </c>
      <c r="X3" s="133">
        <f t="shared" ref="X3:X22" si="2">IF(P3="","",IF($U3=$B$13,$B$27,0))</f>
        <v>0</v>
      </c>
      <c r="Y3" s="134">
        <f>IF(P3="","",W3+X3)</f>
        <v>1492.6432876712327</v>
      </c>
      <c r="Z3" s="107">
        <f>IF(P3="","",IF(N3=1,$B$30))</f>
        <v>18</v>
      </c>
      <c r="AA3" s="111">
        <f>IF(P3="","",$B$34/100)</f>
        <v>4.9217000000000002E-3</v>
      </c>
      <c r="AB3" s="112">
        <f t="shared" ref="AB3:AB22" si="3">IF(P3="","",((1+($AA3+$B$28/10000))^($Z3/365))^-1)</f>
        <v>0.99972848288550131</v>
      </c>
      <c r="AC3" s="113">
        <f>IF(P3&lt;&gt;"",AB3*Y3,"")</f>
        <v>1492.2380094727882</v>
      </c>
      <c r="AE3" s="88">
        <v>1</v>
      </c>
      <c r="AF3" s="26">
        <f>WORKDAY($B$31,-$B$8,Holiday!$A$2:$A$100000)</f>
        <v>44050</v>
      </c>
      <c r="AG3" s="89">
        <f>_xlfn.IFNA(VLOOKUP($AF3,'THOR i, Index'!$A:$D,4,0),"")</f>
        <v>0.49417</v>
      </c>
      <c r="AH3" s="90">
        <f>IFERROR(AF4-AF3,"")</f>
        <v>3</v>
      </c>
      <c r="AI3" s="91">
        <f>IFERROR(1+$AG3%*$AH3/365,"")</f>
        <v>1.0000406167123288</v>
      </c>
      <c r="AJ3" s="102">
        <v>1</v>
      </c>
      <c r="AK3" s="103">
        <f>WORKDAY($B$31,-$B$8,Holiday!$A$2:$A$100000)</f>
        <v>44050</v>
      </c>
      <c r="AL3" s="125">
        <f>IF(AJ3="","",IF($AK3&gt;=$B$33,$B$34,VLOOKUP($AK3,'THOR i, Index'!$A:$D,4,0)))</f>
        <v>0.49417</v>
      </c>
      <c r="AM3" s="126">
        <f>IFERROR(AK4-AK3,"")</f>
        <v>3</v>
      </c>
      <c r="AN3" s="127">
        <f>IFERROR(1+$AL3%*$AM3/365,"")</f>
        <v>1.0000406167123288</v>
      </c>
    </row>
    <row r="4" spans="1:40" x14ac:dyDescent="0.3">
      <c r="A4" s="51" t="s">
        <v>53</v>
      </c>
      <c r="B4" s="46" t="s">
        <v>54</v>
      </c>
      <c r="D4" s="42">
        <f t="shared" ref="D4:D22" si="4">IF(D3&lt;$B$15+1,D3+1,"")</f>
        <v>2</v>
      </c>
      <c r="E4" s="27">
        <f>IF(D4=$B$15+1,$B$13,_xlfn.IFNA(IF(D4="","",IF(VLOOKUP(DATE(YEAR(E3),MONTH(E3)+12/$B$14,DAY($E$3)),'Business Day'!$B:$B,1,0),DATE(YEAR(E3),MONTH(E3)+12/$B$14,DAY($E$3)))),WORKDAY(DATE(YEAR(E3),MONTH(E3)+12/$B$14,DAY($E$3)),1,Holiday!$A$2:$A$10000)))</f>
        <v>43969</v>
      </c>
      <c r="F4" s="27">
        <f t="shared" si="0"/>
        <v>44060</v>
      </c>
      <c r="G4" s="74">
        <f t="shared" ref="G4:G22" si="5">IF(F4="","",E4)</f>
        <v>43969</v>
      </c>
      <c r="H4" s="74">
        <f t="shared" ref="H4:H22" si="6">F4</f>
        <v>44060</v>
      </c>
      <c r="I4" s="46">
        <f t="shared" ref="I4:I22" si="7">IFERROR(F4-E4,"")</f>
        <v>91</v>
      </c>
      <c r="K4" s="139" t="s">
        <v>83</v>
      </c>
      <c r="L4" s="131">
        <f>IF($B$19="Yes",-ROUND(($B$46*(($B$29+$B$30)/365))-($B$40*($B$29/365)),8),ROUND($B$40*$B$29/365,8))</f>
        <v>1.2003199999999999E-3</v>
      </c>
      <c r="N4" s="102">
        <f t="shared" ref="N4:N22" si="8">IF(P4&lt;&gt;"",N3+1,"")</f>
        <v>2</v>
      </c>
      <c r="O4" s="103">
        <f t="shared" ref="O4:O22" si="9">IF(P4&lt;&gt;"",VLOOKUP(O3,$E$3:$I$22,2,1),"")</f>
        <v>44152</v>
      </c>
      <c r="P4" s="103">
        <f t="shared" ref="P4:P22" si="10">IF(VLOOKUP(P3,$E$2:$F$22,2,1)=$P$3,"",VLOOKUP(P3,$E$2:$F$22,2,1))</f>
        <v>44244</v>
      </c>
      <c r="Q4" s="107">
        <f>IF(P4="","",P4-O4)</f>
        <v>92</v>
      </c>
      <c r="R4" s="142">
        <f>IF(P4="","",WORKDAY($O4,-$B$8,Holiday!$A$2:$A$100000))</f>
        <v>44145</v>
      </c>
      <c r="S4" s="142">
        <f>IF(P4="","",WORKDAY($P4,-$B$8,Holiday!$A$2:$A$100000))</f>
        <v>44237</v>
      </c>
      <c r="T4" s="143">
        <f>IF(P4="","",S4-R4)</f>
        <v>92</v>
      </c>
      <c r="U4" s="103">
        <f t="shared" si="1"/>
        <v>44244</v>
      </c>
      <c r="V4" s="146">
        <f t="shared" ref="V4:V22" si="11">IF(P4="","",IF(N4=1,$B$46,($B$34%+$B$10/10000)))</f>
        <v>5.9217000000000002E-3</v>
      </c>
      <c r="W4" s="133">
        <f>IF(Q4="","",$B$27*$V4*$Q4/365)</f>
        <v>1492.5928767123289</v>
      </c>
      <c r="X4" s="109">
        <f t="shared" si="2"/>
        <v>0</v>
      </c>
      <c r="Y4" s="110">
        <f t="shared" ref="Y4:Y22" si="12">IF(P4="","",W4+X4)</f>
        <v>1492.5928767123289</v>
      </c>
      <c r="Z4" s="107">
        <f>IF(P4="","",IF(N4=1,$B$30,Z3+Q4))</f>
        <v>110</v>
      </c>
      <c r="AA4" s="111">
        <f t="shared" ref="AA4:AA22" si="13">IF(P4="","",$B$34/100)</f>
        <v>4.9217000000000002E-3</v>
      </c>
      <c r="AB4" s="112">
        <f t="shared" si="3"/>
        <v>0.9983418796467125</v>
      </c>
      <c r="AC4" s="113">
        <f t="shared" ref="AC4:AC22" si="14">IF(P4&lt;&gt;"",AB4*Y4,"")</f>
        <v>1490.1179780842804</v>
      </c>
      <c r="AE4" s="88">
        <f t="shared" ref="AE4:AE67" si="15">IF(AE3&gt;$B$35,"",AE3+1)</f>
        <v>2</v>
      </c>
      <c r="AF4" s="26">
        <f>IF(AE4="","",WORKDAY(AF3,1,Holiday!$A$2:$A$100000))</f>
        <v>44053</v>
      </c>
      <c r="AG4" s="89">
        <f>_xlfn.IFNA(VLOOKUP($AF4,'THOR i, Index'!$A:$D,4,0),"")</f>
        <v>0.4924</v>
      </c>
      <c r="AH4" s="90">
        <f t="shared" ref="AH4:AH67" si="16">IFERROR(AF5-AF4,"")</f>
        <v>1</v>
      </c>
      <c r="AI4" s="91">
        <f>IFERROR(1+$AG4%*$AH4/365,"")</f>
        <v>1.000013490410959</v>
      </c>
      <c r="AJ4" s="102">
        <f t="shared" ref="AJ4:AJ67" si="17">IF(AJ3&gt;$B$41,"",AJ3+1)</f>
        <v>2</v>
      </c>
      <c r="AK4" s="103">
        <f>IF(AJ4="","",WORKDAY(AK3,1,Holiday!$A$2:$A$100000))</f>
        <v>44053</v>
      </c>
      <c r="AL4" s="125">
        <f>IF(AJ4="","",IF($AK4&gt;=$B$33,$B$34,VLOOKUP($AK4,'THOR i, Index'!$A:$D,4,0)))</f>
        <v>0.4924</v>
      </c>
      <c r="AM4" s="126">
        <f t="shared" ref="AM4:AM67" si="18">IFERROR(AK5-AK4,"")</f>
        <v>1</v>
      </c>
      <c r="AN4" s="127">
        <f t="shared" ref="AN4:AN67" si="19">IFERROR(1+$AL4%*$AM4/365,"")</f>
        <v>1.000013490410959</v>
      </c>
    </row>
    <row r="5" spans="1:40" x14ac:dyDescent="0.3">
      <c r="A5" s="51" t="s">
        <v>35</v>
      </c>
      <c r="B5" s="52" t="s">
        <v>55</v>
      </c>
      <c r="D5" s="42">
        <f t="shared" si="4"/>
        <v>3</v>
      </c>
      <c r="E5" s="27">
        <f>IF(D5=$B$15+1,$B$13,_xlfn.IFNA(IF(D5="","",IF(VLOOKUP(DATE(YEAR(E4),MONTH(E4)+12/$B$14,DAY($E$3)),'Business Day'!$B:$B,1,0),DATE(YEAR(E4),MONTH(E4)+12/$B$14,DAY($E$3)))),WORKDAY(DATE(YEAR(E4),MONTH(E4)+12/$B$14,DAY($E$3)),1,Holiday!$A$2:$A$10000)))</f>
        <v>44060</v>
      </c>
      <c r="F5" s="27">
        <f t="shared" si="0"/>
        <v>44152</v>
      </c>
      <c r="G5" s="74">
        <f t="shared" si="5"/>
        <v>44060</v>
      </c>
      <c r="H5" s="74">
        <f t="shared" si="6"/>
        <v>44152</v>
      </c>
      <c r="I5" s="46">
        <f t="shared" si="7"/>
        <v>92</v>
      </c>
      <c r="K5" s="78" t="s">
        <v>84</v>
      </c>
      <c r="L5" s="80">
        <f>L2*B27</f>
        <v>1001733.5399999998</v>
      </c>
      <c r="N5" s="102">
        <f t="shared" si="8"/>
        <v>3</v>
      </c>
      <c r="O5" s="103">
        <f t="shared" si="9"/>
        <v>44244</v>
      </c>
      <c r="P5" s="103">
        <f t="shared" si="10"/>
        <v>44333</v>
      </c>
      <c r="Q5" s="107">
        <f>IF(P5="","",P5-O5)</f>
        <v>89</v>
      </c>
      <c r="R5" s="142">
        <f>IF(P5="","",WORKDAY($O5,-$B$8,Holiday!$A$2:$A$100000))</f>
        <v>44237</v>
      </c>
      <c r="S5" s="142">
        <f>IF(P5="","",WORKDAY($P5,-$B$8,Holiday!$A$2:$A$100000))</f>
        <v>44326</v>
      </c>
      <c r="T5" s="143">
        <f>IF(P5="","",S5-R5)</f>
        <v>89</v>
      </c>
      <c r="U5" s="103">
        <f t="shared" si="1"/>
        <v>44333</v>
      </c>
      <c r="V5" s="146">
        <f t="shared" si="11"/>
        <v>5.9217000000000002E-3</v>
      </c>
      <c r="W5" s="133">
        <f>IF(Q5="","",$B$27*$V5*$Q5/365)</f>
        <v>1443.9213698630135</v>
      </c>
      <c r="X5" s="109">
        <f t="shared" si="2"/>
        <v>0</v>
      </c>
      <c r="Y5" s="110">
        <f t="shared" si="12"/>
        <v>1443.9213698630135</v>
      </c>
      <c r="Z5" s="107">
        <f t="shared" ref="Z5:Z21" si="20">IF(P5="","",IF(N5=1,$B$30,Z4+Q5))</f>
        <v>199</v>
      </c>
      <c r="AA5" s="111">
        <f t="shared" si="13"/>
        <v>4.9217000000000002E-3</v>
      </c>
      <c r="AB5" s="112">
        <f t="shared" si="3"/>
        <v>0.9970023219026285</v>
      </c>
      <c r="AC5" s="113">
        <f t="shared" si="14"/>
        <v>1439.5929583982486</v>
      </c>
      <c r="AE5" s="88">
        <f t="shared" si="15"/>
        <v>3</v>
      </c>
      <c r="AF5" s="26">
        <f>IF(AE5="","",WORKDAY(AF4,1,Holiday!$A$2:$A$100000))</f>
        <v>44054</v>
      </c>
      <c r="AG5" s="89">
        <f>_xlfn.IFNA(VLOOKUP($AF5,'THOR i, Index'!$A:$D,4,0),"")</f>
        <v>0.48998999999999998</v>
      </c>
      <c r="AH5" s="90">
        <f t="shared" si="16"/>
        <v>2</v>
      </c>
      <c r="AI5" s="91">
        <f t="shared" ref="AI5:AI68" si="21">IFERROR(1+$AG5%*$AH5/365,"")</f>
        <v>1.0000268487671233</v>
      </c>
      <c r="AJ5" s="102">
        <f t="shared" si="17"/>
        <v>3</v>
      </c>
      <c r="AK5" s="103">
        <f>IF(AJ5="","",WORKDAY(AK4,1,Holiday!$A$2:$A$100000))</f>
        <v>44054</v>
      </c>
      <c r="AL5" s="125">
        <f>IF(AJ5="","",IF($AK5&gt;=$B$33,$B$34,VLOOKUP($AK5,'THOR i, Index'!$A:$D,4,0)))</f>
        <v>0.48998999999999998</v>
      </c>
      <c r="AM5" s="126">
        <f t="shared" si="18"/>
        <v>2</v>
      </c>
      <c r="AN5" s="127">
        <f t="shared" si="19"/>
        <v>1.0000268487671233</v>
      </c>
    </row>
    <row r="6" spans="1:40" x14ac:dyDescent="0.3">
      <c r="A6" s="51" t="s">
        <v>56</v>
      </c>
      <c r="B6" s="53" t="s">
        <v>57</v>
      </c>
      <c r="D6" s="42">
        <f t="shared" si="4"/>
        <v>4</v>
      </c>
      <c r="E6" s="27">
        <f>IF(D6=$B$15+1,$B$13,_xlfn.IFNA(IF(D6="","",IF(VLOOKUP(DATE(YEAR(E5),MONTH(E5)+12/$B$14,DAY($E$3)),'Business Day'!$B:$B,1,0),DATE(YEAR(E5),MONTH(E5)+12/$B$14,DAY($E$3)))),WORKDAY(DATE(YEAR(E5),MONTH(E5)+12/$B$14,DAY($E$3)),1,Holiday!$A$2:$A$10000)))</f>
        <v>44152</v>
      </c>
      <c r="F6" s="27">
        <f t="shared" si="0"/>
        <v>44244</v>
      </c>
      <c r="G6" s="74">
        <f t="shared" si="5"/>
        <v>44152</v>
      </c>
      <c r="H6" s="74">
        <f t="shared" si="6"/>
        <v>44244</v>
      </c>
      <c r="I6" s="46">
        <f t="shared" si="7"/>
        <v>92</v>
      </c>
      <c r="K6" s="78" t="s">
        <v>85</v>
      </c>
      <c r="L6" s="80">
        <f>L3*B27</f>
        <v>1000533.2199999999</v>
      </c>
      <c r="N6" s="102">
        <f t="shared" si="8"/>
        <v>4</v>
      </c>
      <c r="O6" s="103">
        <f t="shared" si="9"/>
        <v>44333</v>
      </c>
      <c r="P6" s="103">
        <f t="shared" si="10"/>
        <v>44425</v>
      </c>
      <c r="Q6" s="107">
        <f t="shared" ref="Q6:Q22" si="22">IF(P6="","",P6-O6)</f>
        <v>92</v>
      </c>
      <c r="R6" s="142">
        <f>IF(P6="","",WORKDAY($O6,-$B$8,Holiday!$A$2:$A$100000))</f>
        <v>44326</v>
      </c>
      <c r="S6" s="142">
        <f>IF(P6="","",WORKDAY($P6,-$B$8,Holiday!$A$2:$A$100000))</f>
        <v>44417</v>
      </c>
      <c r="T6" s="143">
        <f t="shared" ref="T6:T22" si="23">IF(P6="","",S6-R6)</f>
        <v>91</v>
      </c>
      <c r="U6" s="103">
        <f t="shared" si="1"/>
        <v>44425</v>
      </c>
      <c r="V6" s="146">
        <f t="shared" si="11"/>
        <v>5.9217000000000002E-3</v>
      </c>
      <c r="W6" s="133">
        <f>IF(Q6="","",$B$27*$V6*$Q6/365)</f>
        <v>1492.5928767123289</v>
      </c>
      <c r="X6" s="109">
        <f t="shared" si="2"/>
        <v>0</v>
      </c>
      <c r="Y6" s="110">
        <f t="shared" si="12"/>
        <v>1492.5928767123289</v>
      </c>
      <c r="Z6" s="107">
        <f t="shared" si="20"/>
        <v>291</v>
      </c>
      <c r="AA6" s="111">
        <f t="shared" si="13"/>
        <v>4.9217000000000002E-3</v>
      </c>
      <c r="AB6" s="112">
        <f t="shared" si="3"/>
        <v>0.99561949979412934</v>
      </c>
      <c r="AC6" s="113">
        <f t="shared" si="14"/>
        <v>1486.0545733086094</v>
      </c>
      <c r="AE6" s="88">
        <f t="shared" si="15"/>
        <v>4</v>
      </c>
      <c r="AF6" s="26">
        <f>IF(AE6="","",WORKDAY(AF5,1,Holiday!$A$2:$A$100000))</f>
        <v>44056</v>
      </c>
      <c r="AG6" s="89">
        <f>_xlfn.IFNA(VLOOKUP($AF6,'THOR i, Index'!$A:$D,4,0),"")</f>
        <v>0.49220999999999998</v>
      </c>
      <c r="AH6" s="90">
        <f t="shared" si="16"/>
        <v>1</v>
      </c>
      <c r="AI6" s="91">
        <f t="shared" si="21"/>
        <v>1.0000134852054794</v>
      </c>
      <c r="AJ6" s="102">
        <f t="shared" si="17"/>
        <v>4</v>
      </c>
      <c r="AK6" s="103">
        <f>IF(AJ6="","",WORKDAY(AK5,1,Holiday!$A$2:$A$100000))</f>
        <v>44056</v>
      </c>
      <c r="AL6" s="125">
        <f>IF(AJ6="","",IF($AK6&gt;=$B$33,$B$34,VLOOKUP($AK6,'THOR i, Index'!$A:$D,4,0)))</f>
        <v>0.49220999999999998</v>
      </c>
      <c r="AM6" s="126">
        <f t="shared" si="18"/>
        <v>1</v>
      </c>
      <c r="AN6" s="127">
        <f t="shared" si="19"/>
        <v>1.0000134852054794</v>
      </c>
    </row>
    <row r="7" spans="1:40" ht="19.5" thickBot="1" x14ac:dyDescent="0.35">
      <c r="A7" s="51" t="s">
        <v>72</v>
      </c>
      <c r="B7" s="53" t="s">
        <v>36</v>
      </c>
      <c r="D7" s="42">
        <f t="shared" si="4"/>
        <v>5</v>
      </c>
      <c r="E7" s="27">
        <f>IF(D7=$B$15+1,$B$13,_xlfn.IFNA(IF(D7="","",IF(VLOOKUP(DATE(YEAR(E6),MONTH(E6)+12/$B$14,DAY($E$3)),'Business Day'!$B:$B,1,0),DATE(YEAR(E6),MONTH(E6)+12/$B$14,DAY($E$3)))),WORKDAY(DATE(YEAR(E6),MONTH(E6)+12/$B$14,DAY($E$3)),1,Holiday!$A$2:$A$10000)))</f>
        <v>44244</v>
      </c>
      <c r="F7" s="27">
        <f t="shared" si="0"/>
        <v>44333</v>
      </c>
      <c r="G7" s="74">
        <f t="shared" si="5"/>
        <v>44244</v>
      </c>
      <c r="H7" s="74">
        <f t="shared" si="6"/>
        <v>44333</v>
      </c>
      <c r="I7" s="46">
        <f t="shared" si="7"/>
        <v>89</v>
      </c>
      <c r="K7" s="140" t="s">
        <v>86</v>
      </c>
      <c r="L7" s="132">
        <f>ROUND(L4*B27,2)</f>
        <v>1200.32</v>
      </c>
      <c r="N7" s="102">
        <f t="shared" si="8"/>
        <v>5</v>
      </c>
      <c r="O7" s="103">
        <f t="shared" si="9"/>
        <v>44425</v>
      </c>
      <c r="P7" s="103">
        <f t="shared" si="10"/>
        <v>44517</v>
      </c>
      <c r="Q7" s="107">
        <f t="shared" si="22"/>
        <v>92</v>
      </c>
      <c r="R7" s="142">
        <f>IF(P7="","",WORKDAY($O7,-$B$8,Holiday!$A$2:$A$100000))</f>
        <v>44417</v>
      </c>
      <c r="S7" s="142">
        <f>IF(P7="","",WORKDAY($P7,-$B$8,Holiday!$A$2:$A$100000))</f>
        <v>44510</v>
      </c>
      <c r="T7" s="143">
        <f t="shared" si="23"/>
        <v>93</v>
      </c>
      <c r="U7" s="103">
        <f t="shared" si="1"/>
        <v>44517</v>
      </c>
      <c r="V7" s="146">
        <f t="shared" si="11"/>
        <v>5.9217000000000002E-3</v>
      </c>
      <c r="W7" s="109">
        <f t="shared" ref="W7:W22" si="24">IF(Q7="","",$B$27*$V7*$Q7/365)</f>
        <v>1492.5928767123289</v>
      </c>
      <c r="X7" s="109">
        <f t="shared" si="2"/>
        <v>0</v>
      </c>
      <c r="Y7" s="110">
        <f t="shared" si="12"/>
        <v>1492.5928767123289</v>
      </c>
      <c r="Z7" s="107">
        <f t="shared" si="20"/>
        <v>383</v>
      </c>
      <c r="AA7" s="111">
        <f t="shared" si="13"/>
        <v>4.9217000000000002E-3</v>
      </c>
      <c r="AB7" s="112">
        <f t="shared" si="3"/>
        <v>0.99423859563200001</v>
      </c>
      <c r="AC7" s="113">
        <f t="shared" si="14"/>
        <v>1483.9934455927928</v>
      </c>
      <c r="AE7" s="88">
        <f t="shared" si="15"/>
        <v>5</v>
      </c>
      <c r="AF7" s="26">
        <f>IF(AE7="","",WORKDAY(AF6,1,Holiday!$A$2:$A$100000))</f>
        <v>44057</v>
      </c>
      <c r="AG7" s="89">
        <f>_xlfn.IFNA(VLOOKUP($AF7,'THOR i, Index'!$A:$D,4,0),"")</f>
        <v>0.49087999999999998</v>
      </c>
      <c r="AH7" s="90">
        <f t="shared" si="16"/>
        <v>3</v>
      </c>
      <c r="AI7" s="91">
        <f t="shared" si="21"/>
        <v>1.0000403463013698</v>
      </c>
      <c r="AJ7" s="102">
        <f t="shared" si="17"/>
        <v>5</v>
      </c>
      <c r="AK7" s="103">
        <f>IF(AJ7="","",WORKDAY(AK6,1,Holiday!$A$2:$A$100000))</f>
        <v>44057</v>
      </c>
      <c r="AL7" s="125">
        <f>IF(AJ7="","",IF($AK7&gt;=$B$33,$B$34,VLOOKUP($AK7,'THOR i, Index'!$A:$D,4,0)))</f>
        <v>0.49087999999999998</v>
      </c>
      <c r="AM7" s="126">
        <f t="shared" si="18"/>
        <v>3</v>
      </c>
      <c r="AN7" s="127">
        <f t="shared" si="19"/>
        <v>1.0000403463013698</v>
      </c>
    </row>
    <row r="8" spans="1:40" x14ac:dyDescent="0.3">
      <c r="A8" s="51" t="s">
        <v>47</v>
      </c>
      <c r="B8" s="46">
        <v>5</v>
      </c>
      <c r="D8" s="42">
        <f t="shared" si="4"/>
        <v>6</v>
      </c>
      <c r="E8" s="27">
        <f>IF(D8=$B$15+1,$B$13,_xlfn.IFNA(IF(D8="","",IF(VLOOKUP(DATE(YEAR(E7),MONTH(E7)+12/$B$14,DAY($E$3)),'Business Day'!$B:$B,1,0),DATE(YEAR(E7),MONTH(E7)+12/$B$14,DAY($E$3)))),WORKDAY(DATE(YEAR(E7),MONTH(E7)+12/$B$14,DAY($E$3)),1,Holiday!$A$2:$A$10000)))</f>
        <v>44333</v>
      </c>
      <c r="F8" s="27">
        <f t="shared" si="0"/>
        <v>44425</v>
      </c>
      <c r="G8" s="74">
        <f t="shared" si="5"/>
        <v>44333</v>
      </c>
      <c r="H8" s="74">
        <f>F8</f>
        <v>44425</v>
      </c>
      <c r="I8" s="46">
        <f t="shared" si="7"/>
        <v>92</v>
      </c>
      <c r="L8" s="29"/>
      <c r="N8" s="102">
        <f t="shared" si="8"/>
        <v>6</v>
      </c>
      <c r="O8" s="103">
        <f t="shared" si="9"/>
        <v>44517</v>
      </c>
      <c r="P8" s="103">
        <f t="shared" si="10"/>
        <v>44609</v>
      </c>
      <c r="Q8" s="107">
        <f t="shared" si="22"/>
        <v>92</v>
      </c>
      <c r="R8" s="142">
        <f>IF(P8="","",WORKDAY($O8,-$B$8,Holiday!$A$2:$A$100000))</f>
        <v>44510</v>
      </c>
      <c r="S8" s="142">
        <f>IF(P8="","",WORKDAY($P8,-$B$8,Holiday!$A$2:$A$100000))</f>
        <v>44602</v>
      </c>
      <c r="T8" s="143">
        <f t="shared" si="23"/>
        <v>92</v>
      </c>
      <c r="U8" s="103">
        <f t="shared" si="1"/>
        <v>44609</v>
      </c>
      <c r="V8" s="146">
        <f t="shared" si="11"/>
        <v>5.9217000000000002E-3</v>
      </c>
      <c r="W8" s="109">
        <f t="shared" si="24"/>
        <v>1492.5928767123289</v>
      </c>
      <c r="X8" s="109">
        <f t="shared" si="2"/>
        <v>1000000</v>
      </c>
      <c r="Y8" s="110">
        <f t="shared" si="12"/>
        <v>1001492.5928767123</v>
      </c>
      <c r="Z8" s="107">
        <f t="shared" si="20"/>
        <v>475</v>
      </c>
      <c r="AA8" s="111">
        <f t="shared" si="13"/>
        <v>4.9217000000000002E-3</v>
      </c>
      <c r="AB8" s="112">
        <f t="shared" si="3"/>
        <v>0.9928596067560872</v>
      </c>
      <c r="AC8" s="113">
        <f t="shared" si="14"/>
        <v>994341.54193270672</v>
      </c>
      <c r="AE8" s="88">
        <f t="shared" si="15"/>
        <v>6</v>
      </c>
      <c r="AF8" s="26">
        <f>IF(AE8="","",WORKDAY(AF7,1,Holiday!$A$2:$A$100000))</f>
        <v>44060</v>
      </c>
      <c r="AG8" s="89">
        <f>_xlfn.IFNA(VLOOKUP($AF8,'THOR i, Index'!$A:$D,4,0),"")</f>
        <v>0.49234</v>
      </c>
      <c r="AH8" s="90">
        <f t="shared" si="16"/>
        <v>1</v>
      </c>
      <c r="AI8" s="91">
        <f t="shared" si="21"/>
        <v>1.0000134887671233</v>
      </c>
      <c r="AJ8" s="102">
        <f t="shared" si="17"/>
        <v>6</v>
      </c>
      <c r="AK8" s="103">
        <f>IF(AJ8="","",WORKDAY(AK7,1,Holiday!$A$2:$A$100000))</f>
        <v>44060</v>
      </c>
      <c r="AL8" s="125">
        <f>IF(AJ8="","",IF($AK8&gt;=$B$33,$B$34,VLOOKUP($AK8,'THOR i, Index'!$A:$D,4,0)))</f>
        <v>0.49234</v>
      </c>
      <c r="AM8" s="126">
        <f t="shared" si="18"/>
        <v>1</v>
      </c>
      <c r="AN8" s="127">
        <f t="shared" si="19"/>
        <v>1.0000134887671233</v>
      </c>
    </row>
    <row r="9" spans="1:40" x14ac:dyDescent="0.3">
      <c r="A9" s="51" t="s">
        <v>58</v>
      </c>
      <c r="B9" s="53" t="s">
        <v>59</v>
      </c>
      <c r="D9" s="42">
        <f t="shared" si="4"/>
        <v>7</v>
      </c>
      <c r="E9" s="27">
        <f>IF(D9=$B$15+1,$B$13,_xlfn.IFNA(IF(D9="","",IF(VLOOKUP(DATE(YEAR(E8),MONTH(E8)+12/$B$14,DAY($E$3)),'Business Day'!$B:$B,1,0),DATE(YEAR(E8),MONTH(E8)+12/$B$14,DAY($E$3)))),WORKDAY(DATE(YEAR(E8),MONTH(E8)+12/$B$14,DAY($E$3)),1,Holiday!$A$2:$A$10000)))</f>
        <v>44425</v>
      </c>
      <c r="F9" s="27">
        <f t="shared" si="0"/>
        <v>44517</v>
      </c>
      <c r="G9" s="74">
        <f t="shared" si="5"/>
        <v>44425</v>
      </c>
      <c r="H9" s="74">
        <f t="shared" si="6"/>
        <v>44517</v>
      </c>
      <c r="I9" s="46">
        <f t="shared" si="7"/>
        <v>92</v>
      </c>
      <c r="L9" s="29"/>
      <c r="N9" s="102" t="str">
        <f t="shared" si="8"/>
        <v/>
      </c>
      <c r="O9" s="103" t="str">
        <f t="shared" si="9"/>
        <v/>
      </c>
      <c r="P9" s="103" t="str">
        <f t="shared" si="10"/>
        <v/>
      </c>
      <c r="Q9" s="107" t="str">
        <f t="shared" si="22"/>
        <v/>
      </c>
      <c r="R9" s="142" t="str">
        <f>IF(P9="","",WORKDAY($O9,-$B$8,Holiday!$A$2:$A$100000))</f>
        <v/>
      </c>
      <c r="S9" s="142" t="str">
        <f>IF(P9="","",WORKDAY($P9,-$B$8,Holiday!$A$2:$A$100000))</f>
        <v/>
      </c>
      <c r="T9" s="143" t="str">
        <f t="shared" si="23"/>
        <v/>
      </c>
      <c r="U9" s="103" t="str">
        <f t="shared" si="1"/>
        <v/>
      </c>
      <c r="V9" s="146" t="str">
        <f t="shared" si="11"/>
        <v/>
      </c>
      <c r="W9" s="109" t="str">
        <f t="shared" si="24"/>
        <v/>
      </c>
      <c r="X9" s="109" t="str">
        <f t="shared" si="2"/>
        <v/>
      </c>
      <c r="Y9" s="110" t="str">
        <f t="shared" si="12"/>
        <v/>
      </c>
      <c r="Z9" s="107" t="str">
        <f t="shared" si="20"/>
        <v/>
      </c>
      <c r="AA9" s="111" t="str">
        <f t="shared" si="13"/>
        <v/>
      </c>
      <c r="AB9" s="112" t="str">
        <f t="shared" si="3"/>
        <v/>
      </c>
      <c r="AC9" s="113" t="str">
        <f t="shared" si="14"/>
        <v/>
      </c>
      <c r="AE9" s="88">
        <f t="shared" si="15"/>
        <v>7</v>
      </c>
      <c r="AF9" s="26">
        <f>IF(AE9="","",WORKDAY(AF8,1,Holiday!$A$2:$A$100000))</f>
        <v>44061</v>
      </c>
      <c r="AG9" s="89">
        <f>_xlfn.IFNA(VLOOKUP($AF9,'THOR i, Index'!$A:$D,4,0),"")</f>
        <v>0.49329000000000001</v>
      </c>
      <c r="AH9" s="90">
        <f t="shared" si="16"/>
        <v>1</v>
      </c>
      <c r="AI9" s="91">
        <f t="shared" si="21"/>
        <v>1.0000135147945206</v>
      </c>
      <c r="AJ9" s="102">
        <f t="shared" si="17"/>
        <v>7</v>
      </c>
      <c r="AK9" s="103">
        <f>IF(AJ9="","",WORKDAY(AK8,1,Holiday!$A$2:$A$100000))</f>
        <v>44061</v>
      </c>
      <c r="AL9" s="125">
        <f>IF(AJ9="","",IF($AK9&gt;=$B$33,$B$34,VLOOKUP($AK9,'THOR i, Index'!$A:$D,4,0)))</f>
        <v>0.49329000000000001</v>
      </c>
      <c r="AM9" s="126">
        <f t="shared" si="18"/>
        <v>1</v>
      </c>
      <c r="AN9" s="127">
        <f t="shared" si="19"/>
        <v>1.0000135147945206</v>
      </c>
    </row>
    <row r="10" spans="1:40" x14ac:dyDescent="0.3">
      <c r="A10" s="51" t="s">
        <v>63</v>
      </c>
      <c r="B10" s="54">
        <v>10</v>
      </c>
      <c r="D10" s="42">
        <f t="shared" si="4"/>
        <v>8</v>
      </c>
      <c r="E10" s="27">
        <f>IF(D10=$B$15+1,$B$13,_xlfn.IFNA(IF(D10="","",IF(VLOOKUP(DATE(YEAR(E9),MONTH(E9)+12/$B$14,DAY($E$3)),'Business Day'!$B:$B,1,0),DATE(YEAR(E9),MONTH(E9)+12/$B$14,DAY($E$3)))),WORKDAY(DATE(YEAR(E9),MONTH(E9)+12/$B$14,DAY($E$3)),1,Holiday!$A$2:$A$10000)))</f>
        <v>44517</v>
      </c>
      <c r="F10" s="27">
        <f t="shared" si="0"/>
        <v>44609</v>
      </c>
      <c r="G10" s="74">
        <f t="shared" si="5"/>
        <v>44517</v>
      </c>
      <c r="H10" s="74">
        <f t="shared" si="6"/>
        <v>44609</v>
      </c>
      <c r="I10" s="46">
        <f t="shared" si="7"/>
        <v>92</v>
      </c>
      <c r="L10" s="29"/>
      <c r="N10" s="102" t="str">
        <f t="shared" si="8"/>
        <v/>
      </c>
      <c r="O10" s="103" t="str">
        <f t="shared" si="9"/>
        <v/>
      </c>
      <c r="P10" s="103" t="str">
        <f t="shared" si="10"/>
        <v/>
      </c>
      <c r="Q10" s="107" t="str">
        <f t="shared" si="22"/>
        <v/>
      </c>
      <c r="R10" s="142" t="str">
        <f>IF(P10="","",WORKDAY($O10,-$B$8,Holiday!$A$2:$A$100000))</f>
        <v/>
      </c>
      <c r="S10" s="142" t="str">
        <f>IF(P10="","",WORKDAY($P10,-$B$8,Holiday!$A$2:$A$100000))</f>
        <v/>
      </c>
      <c r="T10" s="143" t="str">
        <f t="shared" si="23"/>
        <v/>
      </c>
      <c r="U10" s="103" t="str">
        <f t="shared" si="1"/>
        <v/>
      </c>
      <c r="V10" s="146" t="str">
        <f t="shared" si="11"/>
        <v/>
      </c>
      <c r="W10" s="109" t="str">
        <f t="shared" si="24"/>
        <v/>
      </c>
      <c r="X10" s="109" t="str">
        <f t="shared" si="2"/>
        <v/>
      </c>
      <c r="Y10" s="110" t="str">
        <f t="shared" si="12"/>
        <v/>
      </c>
      <c r="Z10" s="107" t="str">
        <f t="shared" si="20"/>
        <v/>
      </c>
      <c r="AA10" s="111" t="str">
        <f t="shared" si="13"/>
        <v/>
      </c>
      <c r="AB10" s="112" t="str">
        <f t="shared" si="3"/>
        <v/>
      </c>
      <c r="AC10" s="113" t="str">
        <f t="shared" si="14"/>
        <v/>
      </c>
      <c r="AE10" s="88">
        <f t="shared" si="15"/>
        <v>8</v>
      </c>
      <c r="AF10" s="26">
        <f>IF(AE10="","",WORKDAY(AF9,1,Holiday!$A$2:$A$100000))</f>
        <v>44062</v>
      </c>
      <c r="AG10" s="89">
        <f>_xlfn.IFNA(VLOOKUP($AF10,'THOR i, Index'!$A:$D,4,0),"")</f>
        <v>0.49325000000000002</v>
      </c>
      <c r="AH10" s="90">
        <f t="shared" si="16"/>
        <v>1</v>
      </c>
      <c r="AI10" s="91">
        <f t="shared" si="21"/>
        <v>1.0000135136986301</v>
      </c>
      <c r="AJ10" s="102">
        <f t="shared" si="17"/>
        <v>8</v>
      </c>
      <c r="AK10" s="103">
        <f>IF(AJ10="","",WORKDAY(AK9,1,Holiday!$A$2:$A$100000))</f>
        <v>44062</v>
      </c>
      <c r="AL10" s="125">
        <f>IF(AJ10="","",IF($AK10&gt;=$B$33,$B$34,VLOOKUP($AK10,'THOR i, Index'!$A:$D,4,0)))</f>
        <v>0.49325000000000002</v>
      </c>
      <c r="AM10" s="126">
        <f t="shared" si="18"/>
        <v>1</v>
      </c>
      <c r="AN10" s="127">
        <f t="shared" si="19"/>
        <v>1.0000135136986301</v>
      </c>
    </row>
    <row r="11" spans="1:40" x14ac:dyDescent="0.3">
      <c r="A11" s="51" t="s">
        <v>10</v>
      </c>
      <c r="B11" s="55" t="s">
        <v>169</v>
      </c>
      <c r="D11" s="42">
        <f t="shared" si="4"/>
        <v>9</v>
      </c>
      <c r="E11" s="27">
        <f>IF(D11=$B$15+1,$B$13,_xlfn.IFNA(IF(D11="","",IF(VLOOKUP(DATE(YEAR(E10),MONTH(E10)+12/$B$14,DAY($E$3)),'Business Day'!$B:$B,1,0),DATE(YEAR(E10),MONTH(E10)+12/$B$14,DAY($E$3)))),WORKDAY(DATE(YEAR(E10),MONTH(E10)+12/$B$14,DAY($E$3)),1,Holiday!$A$2:$A$10000)))</f>
        <v>44609</v>
      </c>
      <c r="F11" s="27" t="str">
        <f t="shared" si="0"/>
        <v/>
      </c>
      <c r="G11" s="74" t="str">
        <f t="shared" si="5"/>
        <v/>
      </c>
      <c r="H11" s="74" t="str">
        <f t="shared" si="6"/>
        <v/>
      </c>
      <c r="I11" s="46" t="str">
        <f t="shared" si="7"/>
        <v/>
      </c>
      <c r="L11" s="29"/>
      <c r="N11" s="102" t="str">
        <f t="shared" si="8"/>
        <v/>
      </c>
      <c r="O11" s="103" t="str">
        <f t="shared" si="9"/>
        <v/>
      </c>
      <c r="P11" s="103" t="str">
        <f t="shared" si="10"/>
        <v/>
      </c>
      <c r="Q11" s="107" t="str">
        <f t="shared" si="22"/>
        <v/>
      </c>
      <c r="R11" s="142" t="str">
        <f>IF(P11="","",WORKDAY($O11,-$B$8,Holiday!$A$2:$A$100000))</f>
        <v/>
      </c>
      <c r="S11" s="142" t="str">
        <f>IF(P11="","",WORKDAY($P11,-$B$8,Holiday!$A$2:$A$100000))</f>
        <v/>
      </c>
      <c r="T11" s="143" t="str">
        <f t="shared" si="23"/>
        <v/>
      </c>
      <c r="U11" s="103" t="str">
        <f t="shared" si="1"/>
        <v/>
      </c>
      <c r="V11" s="146" t="str">
        <f t="shared" si="11"/>
        <v/>
      </c>
      <c r="W11" s="109" t="str">
        <f t="shared" si="24"/>
        <v/>
      </c>
      <c r="X11" s="109" t="str">
        <f t="shared" si="2"/>
        <v/>
      </c>
      <c r="Y11" s="110" t="str">
        <f t="shared" si="12"/>
        <v/>
      </c>
      <c r="Z11" s="107" t="str">
        <f t="shared" si="20"/>
        <v/>
      </c>
      <c r="AA11" s="111" t="str">
        <f t="shared" si="13"/>
        <v/>
      </c>
      <c r="AB11" s="112" t="str">
        <f t="shared" si="3"/>
        <v/>
      </c>
      <c r="AC11" s="113" t="str">
        <f t="shared" si="14"/>
        <v/>
      </c>
      <c r="AE11" s="88">
        <f t="shared" si="15"/>
        <v>9</v>
      </c>
      <c r="AF11" s="26">
        <f>IF(AE11="","",WORKDAY(AF10,1,Holiday!$A$2:$A$100000))</f>
        <v>44063</v>
      </c>
      <c r="AG11" s="89">
        <f>_xlfn.IFNA(VLOOKUP($AF11,'THOR i, Index'!$A:$D,4,0),"")</f>
        <v>0.49401</v>
      </c>
      <c r="AH11" s="90">
        <f t="shared" si="16"/>
        <v>1</v>
      </c>
      <c r="AI11" s="91">
        <f t="shared" si="21"/>
        <v>1.0000135345205479</v>
      </c>
      <c r="AJ11" s="102">
        <f t="shared" si="17"/>
        <v>9</v>
      </c>
      <c r="AK11" s="103">
        <f>IF(AJ11="","",WORKDAY(AK10,1,Holiday!$A$2:$A$100000))</f>
        <v>44063</v>
      </c>
      <c r="AL11" s="125">
        <f>IF(AJ11="","",IF($AK11&gt;=$B$33,$B$34,VLOOKUP($AK11,'THOR i, Index'!$A:$D,4,0)))</f>
        <v>0.49401</v>
      </c>
      <c r="AM11" s="126">
        <f t="shared" si="18"/>
        <v>1</v>
      </c>
      <c r="AN11" s="127">
        <f t="shared" si="19"/>
        <v>1.0000135345205479</v>
      </c>
    </row>
    <row r="12" spans="1:40" ht="18.75" customHeight="1" x14ac:dyDescent="0.3">
      <c r="A12" s="51" t="s">
        <v>6</v>
      </c>
      <c r="B12" s="56">
        <v>43878</v>
      </c>
      <c r="D12" s="42" t="str">
        <f t="shared" si="4"/>
        <v/>
      </c>
      <c r="E12" s="27" t="str">
        <f>IF(D12=$B$15+1,$B$13,_xlfn.IFNA(IF(D12="","",IF(VLOOKUP(DATE(YEAR(E11),MONTH(E11)+12/$B$14,DAY($E$3)),'Business Day'!$B:$B,1,0),DATE(YEAR(E11),MONTH(E11)+12/$B$14,DAY($E$3)))),WORKDAY(DATE(YEAR(E11),MONTH(E11)+12/$B$14,DAY($E$3)),1,Holiday!$A$2:$A$10000)))</f>
        <v/>
      </c>
      <c r="F12" s="27" t="str">
        <f t="shared" si="0"/>
        <v/>
      </c>
      <c r="G12" s="74" t="str">
        <f t="shared" si="5"/>
        <v/>
      </c>
      <c r="H12" s="74" t="str">
        <f t="shared" si="6"/>
        <v/>
      </c>
      <c r="I12" s="46" t="str">
        <f t="shared" si="7"/>
        <v/>
      </c>
      <c r="L12" s="29"/>
      <c r="N12" s="102" t="str">
        <f t="shared" si="8"/>
        <v/>
      </c>
      <c r="O12" s="103" t="str">
        <f t="shared" si="9"/>
        <v/>
      </c>
      <c r="P12" s="103" t="str">
        <f t="shared" si="10"/>
        <v/>
      </c>
      <c r="Q12" s="107" t="str">
        <f t="shared" si="22"/>
        <v/>
      </c>
      <c r="R12" s="142" t="str">
        <f>IF(P12="","",WORKDAY($O12,-$B$8,Holiday!$A$2:$A$100000))</f>
        <v/>
      </c>
      <c r="S12" s="142" t="str">
        <f>IF(P12="","",WORKDAY($P12,-$B$8,Holiday!$A$2:$A$100000))</f>
        <v/>
      </c>
      <c r="T12" s="143" t="str">
        <f t="shared" si="23"/>
        <v/>
      </c>
      <c r="U12" s="103" t="str">
        <f t="shared" si="1"/>
        <v/>
      </c>
      <c r="V12" s="146" t="str">
        <f t="shared" si="11"/>
        <v/>
      </c>
      <c r="W12" s="109" t="str">
        <f t="shared" si="24"/>
        <v/>
      </c>
      <c r="X12" s="109" t="str">
        <f t="shared" si="2"/>
        <v/>
      </c>
      <c r="Y12" s="110" t="str">
        <f t="shared" si="12"/>
        <v/>
      </c>
      <c r="Z12" s="107" t="str">
        <f t="shared" si="20"/>
        <v/>
      </c>
      <c r="AA12" s="111" t="str">
        <f t="shared" si="13"/>
        <v/>
      </c>
      <c r="AB12" s="112" t="str">
        <f t="shared" si="3"/>
        <v/>
      </c>
      <c r="AC12" s="113" t="str">
        <f t="shared" si="14"/>
        <v/>
      </c>
      <c r="AE12" s="88">
        <f t="shared" si="15"/>
        <v>10</v>
      </c>
      <c r="AF12" s="26">
        <f>IF(AE12="","",WORKDAY(AF11,1,Holiday!$A$2:$A$100000))</f>
        <v>44064</v>
      </c>
      <c r="AG12" s="89">
        <f>_xlfn.IFNA(VLOOKUP($AF12,'THOR i, Index'!$A:$D,4,0),"")</f>
        <v>0.49199999999999999</v>
      </c>
      <c r="AH12" s="90">
        <f t="shared" si="16"/>
        <v>3</v>
      </c>
      <c r="AI12" s="91">
        <f t="shared" si="21"/>
        <v>1.0000404383561643</v>
      </c>
      <c r="AJ12" s="102">
        <f t="shared" si="17"/>
        <v>10</v>
      </c>
      <c r="AK12" s="103">
        <f>IF(AJ12="","",WORKDAY(AK11,1,Holiday!$A$2:$A$100000))</f>
        <v>44064</v>
      </c>
      <c r="AL12" s="125">
        <f>IF(AJ12="","",IF($AK12&gt;=$B$33,$B$34,VLOOKUP($AK12,'THOR i, Index'!$A:$D,4,0)))</f>
        <v>0.49199999999999999</v>
      </c>
      <c r="AM12" s="126">
        <f t="shared" si="18"/>
        <v>3</v>
      </c>
      <c r="AN12" s="127">
        <f t="shared" si="19"/>
        <v>1.0000404383561643</v>
      </c>
    </row>
    <row r="13" spans="1:40" x14ac:dyDescent="0.3">
      <c r="A13" s="51" t="s">
        <v>8</v>
      </c>
      <c r="B13" s="56">
        <v>44609</v>
      </c>
      <c r="D13" s="42" t="str">
        <f t="shared" si="4"/>
        <v/>
      </c>
      <c r="E13" s="27" t="str">
        <f>IF(D13=$B$15+1,$B$13,_xlfn.IFNA(IF(D13="","",IF(VLOOKUP(DATE(YEAR(E12),MONTH(E12)+12/$B$14,DAY($E$3)),'Business Day'!$B:$B,1,0),DATE(YEAR(E12),MONTH(E12)+12/$B$14,DAY($E$3)))),WORKDAY(DATE(YEAR(E12),MONTH(E12)+12/$B$14,DAY($E$3)),1,Holiday!$A$2:$A$10000)))</f>
        <v/>
      </c>
      <c r="F13" s="27" t="str">
        <f t="shared" si="0"/>
        <v/>
      </c>
      <c r="G13" s="74" t="str">
        <f t="shared" si="5"/>
        <v/>
      </c>
      <c r="H13" s="74" t="str">
        <f t="shared" si="6"/>
        <v/>
      </c>
      <c r="I13" s="46" t="str">
        <f t="shared" si="7"/>
        <v/>
      </c>
      <c r="L13" s="29"/>
      <c r="N13" s="102" t="str">
        <f t="shared" si="8"/>
        <v/>
      </c>
      <c r="O13" s="103" t="str">
        <f t="shared" si="9"/>
        <v/>
      </c>
      <c r="P13" s="103" t="str">
        <f t="shared" si="10"/>
        <v/>
      </c>
      <c r="Q13" s="107" t="str">
        <f t="shared" si="22"/>
        <v/>
      </c>
      <c r="R13" s="142" t="str">
        <f>IF(P13="","",WORKDAY($O13,-$B$8,Holiday!$A$2:$A$100000))</f>
        <v/>
      </c>
      <c r="S13" s="142" t="str">
        <f>IF(P13="","",WORKDAY($P13,-$B$8,Holiday!$A$2:$A$100000))</f>
        <v/>
      </c>
      <c r="T13" s="143" t="str">
        <f t="shared" si="23"/>
        <v/>
      </c>
      <c r="U13" s="103" t="str">
        <f t="shared" si="1"/>
        <v/>
      </c>
      <c r="V13" s="146" t="str">
        <f t="shared" si="11"/>
        <v/>
      </c>
      <c r="W13" s="109" t="str">
        <f t="shared" si="24"/>
        <v/>
      </c>
      <c r="X13" s="109" t="str">
        <f t="shared" si="2"/>
        <v/>
      </c>
      <c r="Y13" s="110" t="str">
        <f t="shared" si="12"/>
        <v/>
      </c>
      <c r="Z13" s="107" t="str">
        <f t="shared" si="20"/>
        <v/>
      </c>
      <c r="AA13" s="111" t="str">
        <f t="shared" si="13"/>
        <v/>
      </c>
      <c r="AB13" s="112" t="str">
        <f t="shared" si="3"/>
        <v/>
      </c>
      <c r="AC13" s="113" t="str">
        <f t="shared" si="14"/>
        <v/>
      </c>
      <c r="AE13" s="88">
        <f t="shared" si="15"/>
        <v>11</v>
      </c>
      <c r="AF13" s="26">
        <f>IF(AE13="","",WORKDAY(AF12,1,Holiday!$A$2:$A$100000))</f>
        <v>44067</v>
      </c>
      <c r="AG13" s="89">
        <f>_xlfn.IFNA(VLOOKUP($AF13,'THOR i, Index'!$A:$D,4,0),"")</f>
        <v>0.49086999999999997</v>
      </c>
      <c r="AH13" s="90">
        <f t="shared" si="16"/>
        <v>1</v>
      </c>
      <c r="AI13" s="91">
        <f t="shared" si="21"/>
        <v>1.0000134484931507</v>
      </c>
      <c r="AJ13" s="102">
        <f t="shared" si="17"/>
        <v>11</v>
      </c>
      <c r="AK13" s="103">
        <f>IF(AJ13="","",WORKDAY(AK12,1,Holiday!$A$2:$A$100000))</f>
        <v>44067</v>
      </c>
      <c r="AL13" s="125">
        <f>IF(AJ13="","",IF($AK13&gt;=$B$33,$B$34,VLOOKUP($AK13,'THOR i, Index'!$A:$D,4,0)))</f>
        <v>0.49086999999999997</v>
      </c>
      <c r="AM13" s="126">
        <f t="shared" si="18"/>
        <v>1</v>
      </c>
      <c r="AN13" s="127">
        <f t="shared" si="19"/>
        <v>1.0000134484931507</v>
      </c>
    </row>
    <row r="14" spans="1:40" x14ac:dyDescent="0.3">
      <c r="A14" s="51" t="s">
        <v>71</v>
      </c>
      <c r="B14" s="55">
        <v>4</v>
      </c>
      <c r="D14" s="42" t="str">
        <f t="shared" si="4"/>
        <v/>
      </c>
      <c r="E14" s="27" t="str">
        <f>IF(D14=$B$15+1,$B$13,_xlfn.IFNA(IF(D14="","",IF(VLOOKUP(DATE(YEAR(E13),MONTH(E13)+12/$B$14,DAY($E$3)),'Business Day'!$B:$B,1,0),DATE(YEAR(E13),MONTH(E13)+12/$B$14,DAY($E$3)))),WORKDAY(DATE(YEAR(E13),MONTH(E13)+12/$B$14,DAY($E$3)),1,Holiday!$A$2:$A$10000)))</f>
        <v/>
      </c>
      <c r="F14" s="27" t="str">
        <f t="shared" si="0"/>
        <v/>
      </c>
      <c r="G14" s="74" t="str">
        <f t="shared" si="5"/>
        <v/>
      </c>
      <c r="H14" s="74" t="str">
        <f t="shared" si="6"/>
        <v/>
      </c>
      <c r="I14" s="46" t="str">
        <f t="shared" si="7"/>
        <v/>
      </c>
      <c r="L14" s="29"/>
      <c r="N14" s="102" t="str">
        <f t="shared" si="8"/>
        <v/>
      </c>
      <c r="O14" s="103" t="str">
        <f t="shared" si="9"/>
        <v/>
      </c>
      <c r="P14" s="103" t="str">
        <f t="shared" si="10"/>
        <v/>
      </c>
      <c r="Q14" s="107" t="str">
        <f t="shared" si="22"/>
        <v/>
      </c>
      <c r="R14" s="142" t="str">
        <f>IF(P14="","",WORKDAY($O14,-$B$8,Holiday!$A$2:$A$100000))</f>
        <v/>
      </c>
      <c r="S14" s="142" t="str">
        <f>IF(P14="","",WORKDAY($P14,-$B$8,Holiday!$A$2:$A$100000))</f>
        <v/>
      </c>
      <c r="T14" s="143" t="str">
        <f t="shared" si="23"/>
        <v/>
      </c>
      <c r="U14" s="103" t="str">
        <f t="shared" si="1"/>
        <v/>
      </c>
      <c r="V14" s="146" t="str">
        <f t="shared" si="11"/>
        <v/>
      </c>
      <c r="W14" s="109" t="str">
        <f t="shared" si="24"/>
        <v/>
      </c>
      <c r="X14" s="109" t="str">
        <f t="shared" si="2"/>
        <v/>
      </c>
      <c r="Y14" s="110" t="str">
        <f t="shared" si="12"/>
        <v/>
      </c>
      <c r="Z14" s="107" t="str">
        <f t="shared" si="20"/>
        <v/>
      </c>
      <c r="AA14" s="111" t="str">
        <f t="shared" si="13"/>
        <v/>
      </c>
      <c r="AB14" s="112" t="str">
        <f t="shared" si="3"/>
        <v/>
      </c>
      <c r="AC14" s="113" t="str">
        <f t="shared" si="14"/>
        <v/>
      </c>
      <c r="AE14" s="88">
        <f t="shared" si="15"/>
        <v>12</v>
      </c>
      <c r="AF14" s="26">
        <f>IF(AE14="","",WORKDAY(AF13,1,Holiday!$A$2:$A$100000))</f>
        <v>44068</v>
      </c>
      <c r="AG14" s="89">
        <f>_xlfn.IFNA(VLOOKUP($AF14,'THOR i, Index'!$A:$D,4,0),"")</f>
        <v>0.49243999999999999</v>
      </c>
      <c r="AH14" s="90">
        <f t="shared" si="16"/>
        <v>1</v>
      </c>
      <c r="AI14" s="91">
        <f t="shared" si="21"/>
        <v>1.0000134915068493</v>
      </c>
      <c r="AJ14" s="102">
        <f t="shared" si="17"/>
        <v>12</v>
      </c>
      <c r="AK14" s="103">
        <f>IF(AJ14="","",WORKDAY(AK13,1,Holiday!$A$2:$A$100000))</f>
        <v>44068</v>
      </c>
      <c r="AL14" s="125">
        <f>IF(AJ14="","",IF($AK14&gt;=$B$33,$B$34,VLOOKUP($AK14,'THOR i, Index'!$A:$D,4,0)))</f>
        <v>0.49243999999999999</v>
      </c>
      <c r="AM14" s="126">
        <f t="shared" si="18"/>
        <v>1</v>
      </c>
      <c r="AN14" s="127">
        <f t="shared" si="19"/>
        <v>1.0000134915068493</v>
      </c>
    </row>
    <row r="15" spans="1:40" x14ac:dyDescent="0.3">
      <c r="A15" s="51" t="s">
        <v>124</v>
      </c>
      <c r="B15" s="52">
        <f>ROUND((B13-B12)*B14/365,0)</f>
        <v>8</v>
      </c>
      <c r="D15" s="42" t="str">
        <f t="shared" si="4"/>
        <v/>
      </c>
      <c r="E15" s="27" t="str">
        <f>IF(D15=$B$15+1,$B$13,_xlfn.IFNA(IF(D15="","",IF(VLOOKUP(DATE(YEAR(E14),MONTH(E14)+12/$B$14,DAY($E$3)),'Business Day'!$B:$B,1,0),DATE(YEAR(E14),MONTH(E14)+12/$B$14,DAY($E$3)))),WORKDAY(DATE(YEAR(E14),MONTH(E14)+12/$B$14,DAY($E$3)),1,Holiday!$A$2:$A$10000)))</f>
        <v/>
      </c>
      <c r="F15" s="27" t="str">
        <f t="shared" si="0"/>
        <v/>
      </c>
      <c r="G15" s="74" t="str">
        <f t="shared" si="5"/>
        <v/>
      </c>
      <c r="H15" s="74" t="str">
        <f t="shared" si="6"/>
        <v/>
      </c>
      <c r="I15" s="46" t="str">
        <f t="shared" si="7"/>
        <v/>
      </c>
      <c r="L15" s="29"/>
      <c r="N15" s="102" t="str">
        <f t="shared" si="8"/>
        <v/>
      </c>
      <c r="O15" s="103" t="str">
        <f t="shared" si="9"/>
        <v/>
      </c>
      <c r="P15" s="103" t="str">
        <f t="shared" si="10"/>
        <v/>
      </c>
      <c r="Q15" s="107" t="str">
        <f t="shared" si="22"/>
        <v/>
      </c>
      <c r="R15" s="142" t="str">
        <f>IF(P15="","",WORKDAY($O15,-$B$8,Holiday!$A$2:$A$100000))</f>
        <v/>
      </c>
      <c r="S15" s="142" t="str">
        <f>IF(P15="","",WORKDAY($P15,-$B$8,Holiday!$A$2:$A$100000))</f>
        <v/>
      </c>
      <c r="T15" s="143" t="str">
        <f t="shared" si="23"/>
        <v/>
      </c>
      <c r="U15" s="103" t="str">
        <f t="shared" si="1"/>
        <v/>
      </c>
      <c r="V15" s="146" t="str">
        <f t="shared" si="11"/>
        <v/>
      </c>
      <c r="W15" s="109" t="str">
        <f t="shared" si="24"/>
        <v/>
      </c>
      <c r="X15" s="109" t="str">
        <f t="shared" si="2"/>
        <v/>
      </c>
      <c r="Y15" s="110" t="str">
        <f t="shared" si="12"/>
        <v/>
      </c>
      <c r="Z15" s="107" t="str">
        <f t="shared" si="20"/>
        <v/>
      </c>
      <c r="AA15" s="111" t="str">
        <f t="shared" si="13"/>
        <v/>
      </c>
      <c r="AB15" s="112" t="str">
        <f t="shared" si="3"/>
        <v/>
      </c>
      <c r="AC15" s="113" t="str">
        <f t="shared" si="14"/>
        <v/>
      </c>
      <c r="AE15" s="88">
        <f t="shared" si="15"/>
        <v>13</v>
      </c>
      <c r="AF15" s="26">
        <f>IF(AE15="","",WORKDAY(AF14,1,Holiday!$A$2:$A$100000))</f>
        <v>44069</v>
      </c>
      <c r="AG15" s="89">
        <f>_xlfn.IFNA(VLOOKUP($AF15,'THOR i, Index'!$A:$D,4,0),"")</f>
        <v>0.49251</v>
      </c>
      <c r="AH15" s="90">
        <f t="shared" si="16"/>
        <v>1</v>
      </c>
      <c r="AI15" s="91">
        <f t="shared" si="21"/>
        <v>1.0000134934246576</v>
      </c>
      <c r="AJ15" s="102">
        <f t="shared" si="17"/>
        <v>13</v>
      </c>
      <c r="AK15" s="103">
        <f>IF(AJ15="","",WORKDAY(AK14,1,Holiday!$A$2:$A$100000))</f>
        <v>44069</v>
      </c>
      <c r="AL15" s="125">
        <f>IF(AJ15="","",IF($AK15&gt;=$B$33,$B$34,VLOOKUP($AK15,'THOR i, Index'!$A:$D,4,0)))</f>
        <v>0.49251</v>
      </c>
      <c r="AM15" s="126">
        <f t="shared" si="18"/>
        <v>1</v>
      </c>
      <c r="AN15" s="127">
        <f t="shared" si="19"/>
        <v>1.0000134934246576</v>
      </c>
    </row>
    <row r="16" spans="1:40" x14ac:dyDescent="0.3">
      <c r="A16" s="51" t="s">
        <v>125</v>
      </c>
      <c r="B16" s="52">
        <f>ROUND(1+(B13-B32)*B14/365,0)</f>
        <v>6</v>
      </c>
      <c r="D16" s="42" t="str">
        <f t="shared" si="4"/>
        <v/>
      </c>
      <c r="E16" s="27" t="str">
        <f>IF(D16=$B$15+1,$B$13,_xlfn.IFNA(IF(D16="","",IF(VLOOKUP(DATE(YEAR(E15),MONTH(E15)+12/$B$14,DAY($E$3)),'Business Day'!$B:$B,1,0),DATE(YEAR(E15),MONTH(E15)+12/$B$14,DAY($E$3)))),WORKDAY(DATE(YEAR(E15),MONTH(E15)+12/$B$14,DAY($E$3)),1,Holiday!$A$2:$A$10000)))</f>
        <v/>
      </c>
      <c r="F16" s="27" t="str">
        <f t="shared" si="0"/>
        <v/>
      </c>
      <c r="G16" s="74" t="str">
        <f t="shared" si="5"/>
        <v/>
      </c>
      <c r="H16" s="74" t="str">
        <f t="shared" si="6"/>
        <v/>
      </c>
      <c r="I16" s="46" t="str">
        <f t="shared" si="7"/>
        <v/>
      </c>
      <c r="L16" s="29"/>
      <c r="N16" s="102" t="str">
        <f t="shared" si="8"/>
        <v/>
      </c>
      <c r="O16" s="103" t="str">
        <f t="shared" si="9"/>
        <v/>
      </c>
      <c r="P16" s="103" t="str">
        <f t="shared" si="10"/>
        <v/>
      </c>
      <c r="Q16" s="107" t="str">
        <f t="shared" si="22"/>
        <v/>
      </c>
      <c r="R16" s="142" t="str">
        <f>IF(P16="","",WORKDAY($O16,-$B$8,Holiday!$A$2:$A$100000))</f>
        <v/>
      </c>
      <c r="S16" s="142" t="str">
        <f>IF(P16="","",WORKDAY($P16,-$B$8,Holiday!$A$2:$A$100000))</f>
        <v/>
      </c>
      <c r="T16" s="143" t="str">
        <f t="shared" si="23"/>
        <v/>
      </c>
      <c r="U16" s="103" t="str">
        <f t="shared" si="1"/>
        <v/>
      </c>
      <c r="V16" s="146" t="str">
        <f t="shared" si="11"/>
        <v/>
      </c>
      <c r="W16" s="109" t="str">
        <f t="shared" si="24"/>
        <v/>
      </c>
      <c r="X16" s="109" t="str">
        <f t="shared" si="2"/>
        <v/>
      </c>
      <c r="Y16" s="110" t="str">
        <f t="shared" si="12"/>
        <v/>
      </c>
      <c r="Z16" s="107" t="str">
        <f t="shared" si="20"/>
        <v/>
      </c>
      <c r="AA16" s="111" t="str">
        <f t="shared" si="13"/>
        <v/>
      </c>
      <c r="AB16" s="112" t="str">
        <f t="shared" si="3"/>
        <v/>
      </c>
      <c r="AC16" s="113" t="str">
        <f t="shared" si="14"/>
        <v/>
      </c>
      <c r="AE16" s="88">
        <f t="shared" si="15"/>
        <v>14</v>
      </c>
      <c r="AF16" s="26">
        <f>IF(AE16="","",WORKDAY(AF15,1,Holiday!$A$2:$A$100000))</f>
        <v>44070</v>
      </c>
      <c r="AG16" s="89">
        <f>_xlfn.IFNA(VLOOKUP($AF16,'THOR i, Index'!$A:$D,4,0),"")</f>
        <v>0.48813000000000001</v>
      </c>
      <c r="AH16" s="90">
        <f t="shared" si="16"/>
        <v>1</v>
      </c>
      <c r="AI16" s="91">
        <f t="shared" si="21"/>
        <v>1.0000133734246575</v>
      </c>
      <c r="AJ16" s="102">
        <f t="shared" si="17"/>
        <v>14</v>
      </c>
      <c r="AK16" s="103">
        <f>IF(AJ16="","",WORKDAY(AK15,1,Holiday!$A$2:$A$100000))</f>
        <v>44070</v>
      </c>
      <c r="AL16" s="125">
        <f>IF(AJ16="","",IF($AK16&gt;=$B$33,$B$34,VLOOKUP($AK16,'THOR i, Index'!$A:$D,4,0)))</f>
        <v>0.48813000000000001</v>
      </c>
      <c r="AM16" s="126">
        <f t="shared" si="18"/>
        <v>1</v>
      </c>
      <c r="AN16" s="127">
        <f t="shared" si="19"/>
        <v>1.0000133734246575</v>
      </c>
    </row>
    <row r="17" spans="1:40" x14ac:dyDescent="0.3">
      <c r="A17" s="51" t="s">
        <v>89</v>
      </c>
      <c r="B17" s="57">
        <v>5</v>
      </c>
      <c r="D17" s="42" t="str">
        <f t="shared" si="4"/>
        <v/>
      </c>
      <c r="E17" s="27" t="str">
        <f>IF(D17=$B$15+1,$B$13,_xlfn.IFNA(IF(D17="","",IF(VLOOKUP(DATE(YEAR(E16),MONTH(E16)+12/$B$14,DAY($E$3)),'Business Day'!$B:$B,1,0),DATE(YEAR(E16),MONTH(E16)+12/$B$14,DAY($E$3)))),WORKDAY(DATE(YEAR(E16),MONTH(E16)+12/$B$14,DAY($E$3)),1,Holiday!$A$2:$A$10000)))</f>
        <v/>
      </c>
      <c r="F17" s="27" t="str">
        <f t="shared" si="0"/>
        <v/>
      </c>
      <c r="G17" s="74" t="str">
        <f t="shared" si="5"/>
        <v/>
      </c>
      <c r="H17" s="74" t="str">
        <f t="shared" si="6"/>
        <v/>
      </c>
      <c r="I17" s="46" t="str">
        <f t="shared" si="7"/>
        <v/>
      </c>
      <c r="L17" s="29"/>
      <c r="N17" s="102" t="str">
        <f t="shared" si="8"/>
        <v/>
      </c>
      <c r="O17" s="103" t="str">
        <f t="shared" si="9"/>
        <v/>
      </c>
      <c r="P17" s="103" t="str">
        <f t="shared" si="10"/>
        <v/>
      </c>
      <c r="Q17" s="107" t="str">
        <f t="shared" si="22"/>
        <v/>
      </c>
      <c r="R17" s="142" t="str">
        <f>IF(P17="","",WORKDAY($O17,-$B$8,Holiday!$A$2:$A$100000))</f>
        <v/>
      </c>
      <c r="S17" s="142" t="str">
        <f>IF(P17="","",WORKDAY($P17,-$B$8,Holiday!$A$2:$A$100000))</f>
        <v/>
      </c>
      <c r="T17" s="143" t="str">
        <f t="shared" si="23"/>
        <v/>
      </c>
      <c r="U17" s="103" t="str">
        <f t="shared" si="1"/>
        <v/>
      </c>
      <c r="V17" s="146" t="str">
        <f t="shared" si="11"/>
        <v/>
      </c>
      <c r="W17" s="109" t="str">
        <f t="shared" si="24"/>
        <v/>
      </c>
      <c r="X17" s="109" t="str">
        <f t="shared" si="2"/>
        <v/>
      </c>
      <c r="Y17" s="110" t="str">
        <f t="shared" si="12"/>
        <v/>
      </c>
      <c r="Z17" s="107" t="str">
        <f t="shared" si="20"/>
        <v/>
      </c>
      <c r="AA17" s="111" t="str">
        <f t="shared" si="13"/>
        <v/>
      </c>
      <c r="AB17" s="112" t="str">
        <f t="shared" si="3"/>
        <v/>
      </c>
      <c r="AC17" s="113" t="str">
        <f t="shared" si="14"/>
        <v/>
      </c>
      <c r="AE17" s="88">
        <f t="shared" si="15"/>
        <v>15</v>
      </c>
      <c r="AF17" s="26">
        <f>IF(AE17="","",WORKDAY(AF16,1,Holiday!$A$2:$A$100000))</f>
        <v>44071</v>
      </c>
      <c r="AG17" s="89">
        <f>_xlfn.IFNA(VLOOKUP($AF17,'THOR i, Index'!$A:$D,4,0),"")</f>
        <v>0.49223</v>
      </c>
      <c r="AH17" s="90">
        <f t="shared" si="16"/>
        <v>3</v>
      </c>
      <c r="AI17" s="91">
        <f t="shared" si="21"/>
        <v>1.0000404572602739</v>
      </c>
      <c r="AJ17" s="102">
        <f t="shared" si="17"/>
        <v>15</v>
      </c>
      <c r="AK17" s="103">
        <f>IF(AJ17="","",WORKDAY(AK16,1,Holiday!$A$2:$A$100000))</f>
        <v>44071</v>
      </c>
      <c r="AL17" s="125">
        <f>IF(AJ17="","",IF($AK17&gt;=$B$33,$B$34,VLOOKUP($AK17,'THOR i, Index'!$A:$D,4,0)))</f>
        <v>0.49223</v>
      </c>
      <c r="AM17" s="126">
        <f t="shared" si="18"/>
        <v>3</v>
      </c>
      <c r="AN17" s="127">
        <f t="shared" si="19"/>
        <v>1.0000404572602739</v>
      </c>
    </row>
    <row r="18" spans="1:40" x14ac:dyDescent="0.3">
      <c r="A18" s="51" t="s">
        <v>91</v>
      </c>
      <c r="B18" s="58">
        <f>WORKDAY($B$32,-$B$17,Holiday!$A$2:$A$100000)</f>
        <v>44145</v>
      </c>
      <c r="D18" s="42" t="str">
        <f t="shared" si="4"/>
        <v/>
      </c>
      <c r="E18" s="27" t="str">
        <f>IF(D18=$B$15+1,$B$13,_xlfn.IFNA(IF(D18="","",IF(VLOOKUP(DATE(YEAR(E17),MONTH(E17)+12/$B$14,DAY($E$3)),'Business Day'!$B:$B,1,0),DATE(YEAR(E17),MONTH(E17)+12/$B$14,DAY($E$3)))),WORKDAY(DATE(YEAR(E17),MONTH(E17)+12/$B$14,DAY($E$3)),1,Holiday!$A$2:$A$10000)))</f>
        <v/>
      </c>
      <c r="F18" s="27" t="str">
        <f t="shared" si="0"/>
        <v/>
      </c>
      <c r="G18" s="74" t="str">
        <f t="shared" si="5"/>
        <v/>
      </c>
      <c r="H18" s="74" t="str">
        <f t="shared" si="6"/>
        <v/>
      </c>
      <c r="I18" s="46" t="str">
        <f t="shared" si="7"/>
        <v/>
      </c>
      <c r="L18" s="29"/>
      <c r="N18" s="102" t="str">
        <f t="shared" si="8"/>
        <v/>
      </c>
      <c r="O18" s="103" t="str">
        <f t="shared" si="9"/>
        <v/>
      </c>
      <c r="P18" s="103" t="str">
        <f t="shared" si="10"/>
        <v/>
      </c>
      <c r="Q18" s="107" t="str">
        <f t="shared" si="22"/>
        <v/>
      </c>
      <c r="R18" s="142" t="str">
        <f>IF(P18="","",WORKDAY($O18,-$B$8,Holiday!$A$2:$A$100000))</f>
        <v/>
      </c>
      <c r="S18" s="142" t="str">
        <f>IF(P18="","",WORKDAY($P18,-$B$8,Holiday!$A$2:$A$100000))</f>
        <v/>
      </c>
      <c r="T18" s="143" t="str">
        <f t="shared" si="23"/>
        <v/>
      </c>
      <c r="U18" s="103" t="str">
        <f t="shared" si="1"/>
        <v/>
      </c>
      <c r="V18" s="146" t="str">
        <f t="shared" si="11"/>
        <v/>
      </c>
      <c r="W18" s="109" t="str">
        <f t="shared" si="24"/>
        <v/>
      </c>
      <c r="X18" s="109" t="str">
        <f t="shared" si="2"/>
        <v/>
      </c>
      <c r="Y18" s="110" t="str">
        <f t="shared" si="12"/>
        <v/>
      </c>
      <c r="Z18" s="107" t="str">
        <f t="shared" si="20"/>
        <v/>
      </c>
      <c r="AA18" s="111" t="str">
        <f t="shared" si="13"/>
        <v/>
      </c>
      <c r="AB18" s="112" t="str">
        <f t="shared" si="3"/>
        <v/>
      </c>
      <c r="AC18" s="113" t="str">
        <f t="shared" si="14"/>
        <v/>
      </c>
      <c r="AE18" s="88">
        <f t="shared" si="15"/>
        <v>16</v>
      </c>
      <c r="AF18" s="26">
        <f>IF(AE18="","",WORKDAY(AF17,1,Holiday!$A$2:$A$100000))</f>
        <v>44074</v>
      </c>
      <c r="AG18" s="89">
        <f>_xlfn.IFNA(VLOOKUP($AF18,'THOR i, Index'!$A:$D,4,0),"")</f>
        <v>0.48381999999999997</v>
      </c>
      <c r="AH18" s="90">
        <f t="shared" si="16"/>
        <v>1</v>
      </c>
      <c r="AI18" s="91">
        <f t="shared" si="21"/>
        <v>1.0000132553424657</v>
      </c>
      <c r="AJ18" s="102">
        <f t="shared" si="17"/>
        <v>16</v>
      </c>
      <c r="AK18" s="103">
        <f>IF(AJ18="","",WORKDAY(AK17,1,Holiday!$A$2:$A$100000))</f>
        <v>44074</v>
      </c>
      <c r="AL18" s="125">
        <f>IF(AJ18="","",IF($AK18&gt;=$B$33,$B$34,VLOOKUP($AK18,'THOR i, Index'!$A:$D,4,0)))</f>
        <v>0.48381999999999997</v>
      </c>
      <c r="AM18" s="126">
        <f t="shared" si="18"/>
        <v>1</v>
      </c>
      <c r="AN18" s="127">
        <f t="shared" si="19"/>
        <v>1.0000132553424657</v>
      </c>
    </row>
    <row r="19" spans="1:40" x14ac:dyDescent="0.3">
      <c r="A19" s="51" t="s">
        <v>138</v>
      </c>
      <c r="B19" s="41" t="str">
        <f>IF(B24&gt;=WORKDAY($B$32,-$B$17,Holiday!$A$2:$A$100000),"Yes","No")</f>
        <v>No</v>
      </c>
      <c r="D19" s="42" t="str">
        <f t="shared" si="4"/>
        <v/>
      </c>
      <c r="E19" s="27" t="str">
        <f>IF(D19=$B$15+1,$B$13,_xlfn.IFNA(IF(D19="","",IF(VLOOKUP(DATE(YEAR(E18),MONTH(E18)+12/$B$14,DAY($E$3)),'Business Day'!$B:$B,1,0),DATE(YEAR(E18),MONTH(E18)+12/$B$14,DAY($E$3)))),WORKDAY(DATE(YEAR(E18),MONTH(E18)+12/$B$14,DAY($E$3)),1,Holiday!$A$2:$A$10000)))</f>
        <v/>
      </c>
      <c r="F19" s="27" t="str">
        <f t="shared" si="0"/>
        <v/>
      </c>
      <c r="G19" s="74" t="str">
        <f t="shared" si="5"/>
        <v/>
      </c>
      <c r="H19" s="74" t="str">
        <f t="shared" si="6"/>
        <v/>
      </c>
      <c r="I19" s="46" t="str">
        <f t="shared" si="7"/>
        <v/>
      </c>
      <c r="L19" s="29"/>
      <c r="N19" s="102" t="str">
        <f t="shared" si="8"/>
        <v/>
      </c>
      <c r="O19" s="103" t="str">
        <f t="shared" si="9"/>
        <v/>
      </c>
      <c r="P19" s="103" t="str">
        <f t="shared" si="10"/>
        <v/>
      </c>
      <c r="Q19" s="107" t="str">
        <f t="shared" si="22"/>
        <v/>
      </c>
      <c r="R19" s="142" t="str">
        <f>IF(P19="","",WORKDAY($O19,-$B$8,Holiday!$A$2:$A$100000))</f>
        <v/>
      </c>
      <c r="S19" s="142" t="str">
        <f>IF(P19="","",WORKDAY($P19,-$B$8,Holiday!$A$2:$A$100000))</f>
        <v/>
      </c>
      <c r="T19" s="143" t="str">
        <f t="shared" si="23"/>
        <v/>
      </c>
      <c r="U19" s="103" t="str">
        <f t="shared" si="1"/>
        <v/>
      </c>
      <c r="V19" s="146" t="str">
        <f t="shared" si="11"/>
        <v/>
      </c>
      <c r="W19" s="109" t="str">
        <f t="shared" si="24"/>
        <v/>
      </c>
      <c r="X19" s="109" t="str">
        <f t="shared" si="2"/>
        <v/>
      </c>
      <c r="Y19" s="110" t="str">
        <f t="shared" si="12"/>
        <v/>
      </c>
      <c r="Z19" s="107" t="str">
        <f t="shared" si="20"/>
        <v/>
      </c>
      <c r="AA19" s="111" t="str">
        <f t="shared" si="13"/>
        <v/>
      </c>
      <c r="AB19" s="112" t="str">
        <f t="shared" si="3"/>
        <v/>
      </c>
      <c r="AC19" s="113" t="str">
        <f t="shared" si="14"/>
        <v/>
      </c>
      <c r="AE19" s="88">
        <f t="shared" si="15"/>
        <v>17</v>
      </c>
      <c r="AF19" s="26">
        <f>IF(AE19="","",WORKDAY(AF18,1,Holiday!$A$2:$A$100000))</f>
        <v>44075</v>
      </c>
      <c r="AG19" s="89">
        <f>_xlfn.IFNA(VLOOKUP($AF19,'THOR i, Index'!$A:$D,4,0),"")</f>
        <v>0.49025000000000002</v>
      </c>
      <c r="AH19" s="90">
        <f t="shared" si="16"/>
        <v>1</v>
      </c>
      <c r="AI19" s="91">
        <f t="shared" si="21"/>
        <v>1.0000134315068494</v>
      </c>
      <c r="AJ19" s="102">
        <f t="shared" si="17"/>
        <v>17</v>
      </c>
      <c r="AK19" s="103">
        <f>IF(AJ19="","",WORKDAY(AK18,1,Holiday!$A$2:$A$100000))</f>
        <v>44075</v>
      </c>
      <c r="AL19" s="125">
        <f>IF(AJ19="","",IF($AK19&gt;=$B$33,$B$34,VLOOKUP($AK19,'THOR i, Index'!$A:$D,4,0)))</f>
        <v>0.49025000000000002</v>
      </c>
      <c r="AM19" s="126">
        <f t="shared" si="18"/>
        <v>1</v>
      </c>
      <c r="AN19" s="127">
        <f t="shared" si="19"/>
        <v>1.0000134315068494</v>
      </c>
    </row>
    <row r="20" spans="1:40" x14ac:dyDescent="0.3">
      <c r="A20" s="51" t="s">
        <v>34</v>
      </c>
      <c r="B20" s="52" t="s">
        <v>15</v>
      </c>
      <c r="D20" s="42" t="str">
        <f t="shared" si="4"/>
        <v/>
      </c>
      <c r="E20" s="27" t="str">
        <f>IF(D20=$B$15+1,$B$13,_xlfn.IFNA(IF(D20="","",IF(VLOOKUP(DATE(YEAR(E19),MONTH(E19)+12/$B$14,DAY($E$3)),'Business Day'!$B:$B,1,0),DATE(YEAR(E19),MONTH(E19)+12/$B$14,DAY($E$3)))),WORKDAY(DATE(YEAR(E19),MONTH(E19)+12/$B$14,DAY($E$3)),1,Holiday!$A$2:$A$10000)))</f>
        <v/>
      </c>
      <c r="F20" s="27" t="str">
        <f t="shared" si="0"/>
        <v/>
      </c>
      <c r="G20" s="74" t="str">
        <f t="shared" si="5"/>
        <v/>
      </c>
      <c r="H20" s="74" t="str">
        <f t="shared" si="6"/>
        <v/>
      </c>
      <c r="I20" s="46" t="str">
        <f t="shared" si="7"/>
        <v/>
      </c>
      <c r="L20" s="29"/>
      <c r="N20" s="102" t="str">
        <f t="shared" si="8"/>
        <v/>
      </c>
      <c r="O20" s="103" t="str">
        <f t="shared" si="9"/>
        <v/>
      </c>
      <c r="P20" s="103" t="str">
        <f t="shared" si="10"/>
        <v/>
      </c>
      <c r="Q20" s="107" t="str">
        <f t="shared" si="22"/>
        <v/>
      </c>
      <c r="R20" s="142" t="str">
        <f>IF(P20="","",WORKDAY($O20,-$B$8,Holiday!$A$2:$A$100000))</f>
        <v/>
      </c>
      <c r="S20" s="142" t="str">
        <f>IF(P20="","",WORKDAY($P20,-$B$8,Holiday!$A$2:$A$100000))</f>
        <v/>
      </c>
      <c r="T20" s="143" t="str">
        <f t="shared" si="23"/>
        <v/>
      </c>
      <c r="U20" s="103" t="str">
        <f t="shared" si="1"/>
        <v/>
      </c>
      <c r="V20" s="146" t="str">
        <f t="shared" si="11"/>
        <v/>
      </c>
      <c r="W20" s="109" t="str">
        <f t="shared" si="24"/>
        <v/>
      </c>
      <c r="X20" s="109" t="str">
        <f t="shared" si="2"/>
        <v/>
      </c>
      <c r="Y20" s="110" t="str">
        <f t="shared" si="12"/>
        <v/>
      </c>
      <c r="Z20" s="107" t="str">
        <f t="shared" si="20"/>
        <v/>
      </c>
      <c r="AA20" s="111" t="str">
        <f t="shared" si="13"/>
        <v/>
      </c>
      <c r="AB20" s="112" t="str">
        <f t="shared" si="3"/>
        <v/>
      </c>
      <c r="AC20" s="113" t="str">
        <f t="shared" si="14"/>
        <v/>
      </c>
      <c r="AE20" s="88">
        <f t="shared" si="15"/>
        <v>18</v>
      </c>
      <c r="AF20" s="26">
        <f>IF(AE20="","",WORKDAY(AF19,1,Holiday!$A$2:$A$100000))</f>
        <v>44076</v>
      </c>
      <c r="AG20" s="89">
        <f>_xlfn.IFNA(VLOOKUP($AF20,'THOR i, Index'!$A:$D,4,0),"")</f>
        <v>0.49132999999999999</v>
      </c>
      <c r="AH20" s="90">
        <f t="shared" si="16"/>
        <v>1</v>
      </c>
      <c r="AI20" s="91">
        <f t="shared" si="21"/>
        <v>1.0000134610958904</v>
      </c>
      <c r="AJ20" s="102">
        <f t="shared" si="17"/>
        <v>18</v>
      </c>
      <c r="AK20" s="103">
        <f>IF(AJ20="","",WORKDAY(AK19,1,Holiday!$A$2:$A$100000))</f>
        <v>44076</v>
      </c>
      <c r="AL20" s="125">
        <f>IF(AJ20="","",IF($AK20&gt;=$B$33,$B$34,VLOOKUP($AK20,'THOR i, Index'!$A:$D,4,0)))</f>
        <v>0.49132999999999999</v>
      </c>
      <c r="AM20" s="126">
        <f t="shared" si="18"/>
        <v>1</v>
      </c>
      <c r="AN20" s="127">
        <f t="shared" si="19"/>
        <v>1.0000134610958904</v>
      </c>
    </row>
    <row r="21" spans="1:40" ht="19.5" thickBot="1" x14ac:dyDescent="0.35">
      <c r="A21" s="62" t="s">
        <v>48</v>
      </c>
      <c r="B21" s="63" t="s">
        <v>49</v>
      </c>
      <c r="D21" s="42" t="str">
        <f t="shared" si="4"/>
        <v/>
      </c>
      <c r="E21" s="27" t="str">
        <f>IF(D21=$B$15+1,$B$13,_xlfn.IFNA(IF(D21="","",IF(VLOOKUP(DATE(YEAR(E20),MONTH(E20)+12/$B$14,DAY($E$3)),'Business Day'!$B:$B,1,0),DATE(YEAR(E20),MONTH(E20)+12/$B$14,DAY($E$3)))),WORKDAY(DATE(YEAR(E20),MONTH(E20)+12/$B$14,DAY($E$3)),1,Holiday!$A$2:$A$10000)))</f>
        <v/>
      </c>
      <c r="F21" s="27" t="str">
        <f t="shared" si="0"/>
        <v/>
      </c>
      <c r="G21" s="74" t="str">
        <f t="shared" si="5"/>
        <v/>
      </c>
      <c r="H21" s="74" t="str">
        <f t="shared" si="6"/>
        <v/>
      </c>
      <c r="I21" s="46" t="str">
        <f t="shared" si="7"/>
        <v/>
      </c>
      <c r="L21" s="29"/>
      <c r="N21" s="102" t="str">
        <f t="shared" si="8"/>
        <v/>
      </c>
      <c r="O21" s="103" t="str">
        <f t="shared" si="9"/>
        <v/>
      </c>
      <c r="P21" s="103" t="str">
        <f t="shared" si="10"/>
        <v/>
      </c>
      <c r="Q21" s="107" t="str">
        <f t="shared" si="22"/>
        <v/>
      </c>
      <c r="R21" s="142" t="str">
        <f>IF(P21="","",WORKDAY($O21,-$B$8,Holiday!$A$2:$A$100000))</f>
        <v/>
      </c>
      <c r="S21" s="142" t="str">
        <f>IF(P21="","",WORKDAY($P21,-$B$8,Holiday!$A$2:$A$100000))</f>
        <v/>
      </c>
      <c r="T21" s="143" t="str">
        <f t="shared" si="23"/>
        <v/>
      </c>
      <c r="U21" s="103" t="str">
        <f t="shared" si="1"/>
        <v/>
      </c>
      <c r="V21" s="146" t="str">
        <f t="shared" si="11"/>
        <v/>
      </c>
      <c r="W21" s="109" t="str">
        <f t="shared" si="24"/>
        <v/>
      </c>
      <c r="X21" s="109" t="str">
        <f t="shared" si="2"/>
        <v/>
      </c>
      <c r="Y21" s="110" t="str">
        <f t="shared" si="12"/>
        <v/>
      </c>
      <c r="Z21" s="107" t="str">
        <f t="shared" si="20"/>
        <v/>
      </c>
      <c r="AA21" s="111" t="str">
        <f t="shared" si="13"/>
        <v/>
      </c>
      <c r="AB21" s="112" t="str">
        <f t="shared" si="3"/>
        <v/>
      </c>
      <c r="AC21" s="113" t="str">
        <f t="shared" si="14"/>
        <v/>
      </c>
      <c r="AE21" s="88">
        <f t="shared" si="15"/>
        <v>19</v>
      </c>
      <c r="AF21" s="26">
        <f>IF(AE21="","",WORKDAY(AF20,1,Holiday!$A$2:$A$100000))</f>
        <v>44077</v>
      </c>
      <c r="AG21" s="89">
        <f>_xlfn.IFNA(VLOOKUP($AF21,'THOR i, Index'!$A:$D,4,0),"")</f>
        <v>0.48873</v>
      </c>
      <c r="AH21" s="90">
        <f t="shared" si="16"/>
        <v>5</v>
      </c>
      <c r="AI21" s="91">
        <f t="shared" si="21"/>
        <v>1.0000669493150685</v>
      </c>
      <c r="AJ21" s="102">
        <f t="shared" si="17"/>
        <v>19</v>
      </c>
      <c r="AK21" s="103">
        <f>IF(AJ21="","",WORKDAY(AK20,1,Holiday!$A$2:$A$100000))</f>
        <v>44077</v>
      </c>
      <c r="AL21" s="125">
        <f>IF(AJ21="","",IF($AK21&gt;=$B$33,$B$34,VLOOKUP($AK21,'THOR i, Index'!$A:$D,4,0)))</f>
        <v>0.48873</v>
      </c>
      <c r="AM21" s="126">
        <f t="shared" si="18"/>
        <v>5</v>
      </c>
      <c r="AN21" s="127">
        <f t="shared" si="19"/>
        <v>1.0000669493150685</v>
      </c>
    </row>
    <row r="22" spans="1:40" ht="19.5" thickBot="1" x14ac:dyDescent="0.35">
      <c r="A22" s="49" t="s">
        <v>27</v>
      </c>
      <c r="B22" s="68">
        <v>44132</v>
      </c>
      <c r="D22" s="43" t="str">
        <f t="shared" si="4"/>
        <v/>
      </c>
      <c r="E22" s="44" t="str">
        <f>IF(D22=$B$15+1,$B$13,_xlfn.IFNA(IF(D22="","",IF(VLOOKUP(DATE(YEAR(E21),MONTH(E21)+12/$B$14,DAY($E$3)),'Business Day'!$B:$B,1,0),DATE(YEAR(E21),MONTH(E21)+12/$B$14,DAY($E$3)))),WORKDAY(DATE(YEAR(E21),MONTH(E21)+12/$B$14,DAY($E$3)),1,Holiday!$A$2:$A$10000)))</f>
        <v/>
      </c>
      <c r="F22" s="44" t="str">
        <f t="shared" si="0"/>
        <v/>
      </c>
      <c r="G22" s="75" t="str">
        <f t="shared" si="5"/>
        <v/>
      </c>
      <c r="H22" s="75" t="str">
        <f t="shared" si="6"/>
        <v/>
      </c>
      <c r="I22" s="76" t="str">
        <f t="shared" si="7"/>
        <v/>
      </c>
      <c r="L22" s="29"/>
      <c r="N22" s="104" t="str">
        <f t="shared" si="8"/>
        <v/>
      </c>
      <c r="O22" s="105" t="str">
        <f t="shared" si="9"/>
        <v/>
      </c>
      <c r="P22" s="105" t="str">
        <f t="shared" si="10"/>
        <v/>
      </c>
      <c r="Q22" s="108" t="str">
        <f t="shared" si="22"/>
        <v/>
      </c>
      <c r="R22" s="144" t="str">
        <f>IF(P22="","",WORKDAY($O22,-$B$8,Holiday!$A$2:$A$100000))</f>
        <v/>
      </c>
      <c r="S22" s="144" t="str">
        <f>IF(P22="","",WORKDAY($P22,-$B$8,Holiday!$A$2:$A$100000))</f>
        <v/>
      </c>
      <c r="T22" s="145" t="str">
        <f t="shared" si="23"/>
        <v/>
      </c>
      <c r="U22" s="105" t="str">
        <f t="shared" si="1"/>
        <v/>
      </c>
      <c r="V22" s="148" t="str">
        <f t="shared" si="11"/>
        <v/>
      </c>
      <c r="W22" s="114" t="str">
        <f t="shared" si="24"/>
        <v/>
      </c>
      <c r="X22" s="114" t="str">
        <f t="shared" si="2"/>
        <v/>
      </c>
      <c r="Y22" s="115" t="str">
        <f t="shared" si="12"/>
        <v/>
      </c>
      <c r="Z22" s="108"/>
      <c r="AA22" s="116" t="str">
        <f t="shared" si="13"/>
        <v/>
      </c>
      <c r="AB22" s="117" t="str">
        <f t="shared" si="3"/>
        <v/>
      </c>
      <c r="AC22" s="118" t="str">
        <f t="shared" si="14"/>
        <v/>
      </c>
      <c r="AE22" s="88">
        <f t="shared" si="15"/>
        <v>20</v>
      </c>
      <c r="AF22" s="26">
        <f>IF(AE22="","",WORKDAY(AF21,1,Holiday!$A$2:$A$100000))</f>
        <v>44082</v>
      </c>
      <c r="AG22" s="89">
        <f>_xlfn.IFNA(VLOOKUP($AF22,'THOR i, Index'!$A:$D,4,0),"")</f>
        <v>0.49073</v>
      </c>
      <c r="AH22" s="90">
        <f t="shared" si="16"/>
        <v>1</v>
      </c>
      <c r="AI22" s="91">
        <f t="shared" si="21"/>
        <v>1.0000134446575342</v>
      </c>
      <c r="AJ22" s="102">
        <f t="shared" si="17"/>
        <v>20</v>
      </c>
      <c r="AK22" s="103">
        <f>IF(AJ22="","",WORKDAY(AK21,1,Holiday!$A$2:$A$100000))</f>
        <v>44082</v>
      </c>
      <c r="AL22" s="125">
        <f>IF(AJ22="","",IF($AK22&gt;=$B$33,$B$34,VLOOKUP($AK22,'THOR i, Index'!$A:$D,4,0)))</f>
        <v>0.49073</v>
      </c>
      <c r="AM22" s="126">
        <f t="shared" si="18"/>
        <v>1</v>
      </c>
      <c r="AN22" s="127">
        <f t="shared" si="19"/>
        <v>1.0000134446575342</v>
      </c>
    </row>
    <row r="23" spans="1:40" x14ac:dyDescent="0.3">
      <c r="A23" s="51" t="s">
        <v>61</v>
      </c>
      <c r="B23" s="69" t="s">
        <v>25</v>
      </c>
      <c r="L23" s="29"/>
      <c r="AE23" s="88">
        <f t="shared" si="15"/>
        <v>21</v>
      </c>
      <c r="AF23" s="26">
        <f>IF(AE23="","",WORKDAY(AF22,1,Holiday!$A$2:$A$100000))</f>
        <v>44083</v>
      </c>
      <c r="AG23" s="89">
        <f>_xlfn.IFNA(VLOOKUP($AF23,'THOR i, Index'!$A:$D,4,0),"")</f>
        <v>0.49308999999999997</v>
      </c>
      <c r="AH23" s="90">
        <f t="shared" si="16"/>
        <v>1</v>
      </c>
      <c r="AI23" s="91">
        <f t="shared" si="21"/>
        <v>1.0000135093150684</v>
      </c>
      <c r="AJ23" s="102">
        <f t="shared" si="17"/>
        <v>21</v>
      </c>
      <c r="AK23" s="103">
        <f>IF(AJ23="","",WORKDAY(AK22,1,Holiday!$A$2:$A$100000))</f>
        <v>44083</v>
      </c>
      <c r="AL23" s="125">
        <f>IF(AJ23="","",IF($AK23&gt;=$B$33,$B$34,VLOOKUP($AK23,'THOR i, Index'!$A:$D,4,0)))</f>
        <v>0.49308999999999997</v>
      </c>
      <c r="AM23" s="126">
        <f t="shared" si="18"/>
        <v>1</v>
      </c>
      <c r="AN23" s="127">
        <f t="shared" si="19"/>
        <v>1.0000135093150684</v>
      </c>
    </row>
    <row r="24" spans="1:40" ht="18.75" customHeight="1" x14ac:dyDescent="0.3">
      <c r="A24" s="51" t="s">
        <v>29</v>
      </c>
      <c r="B24" s="58">
        <f>WORKDAY(B22,RIGHT(B23,1),Holiday!$A2:$A100000)</f>
        <v>44134</v>
      </c>
      <c r="L24" s="29"/>
      <c r="AE24" s="88">
        <f t="shared" si="15"/>
        <v>22</v>
      </c>
      <c r="AF24" s="26">
        <f>IF(AE24="","",WORKDAY(AF23,1,Holiday!$A$2:$A$100000))</f>
        <v>44084</v>
      </c>
      <c r="AG24" s="89">
        <f>_xlfn.IFNA(VLOOKUP($AF24,'THOR i, Index'!$A:$D,4,0),"")</f>
        <v>0.49352000000000001</v>
      </c>
      <c r="AH24" s="90">
        <f t="shared" si="16"/>
        <v>1</v>
      </c>
      <c r="AI24" s="91">
        <f t="shared" si="21"/>
        <v>1.0000135210958905</v>
      </c>
      <c r="AJ24" s="102">
        <f t="shared" si="17"/>
        <v>22</v>
      </c>
      <c r="AK24" s="103">
        <f>IF(AJ24="","",WORKDAY(AK23,1,Holiday!$A$2:$A$100000))</f>
        <v>44084</v>
      </c>
      <c r="AL24" s="125">
        <f>IF(AJ24="","",IF($AK24&gt;=$B$33,$B$34,VLOOKUP($AK24,'THOR i, Index'!$A:$D,4,0)))</f>
        <v>0.49352000000000001</v>
      </c>
      <c r="AM24" s="126">
        <f t="shared" si="18"/>
        <v>1</v>
      </c>
      <c r="AN24" s="127">
        <f t="shared" si="19"/>
        <v>1.0000135210958905</v>
      </c>
    </row>
    <row r="25" spans="1:40" x14ac:dyDescent="0.3">
      <c r="A25" s="51" t="s">
        <v>60</v>
      </c>
      <c r="B25" s="70">
        <f>(B13-B24)/365</f>
        <v>1.3013698630136987</v>
      </c>
      <c r="L25" s="29"/>
      <c r="Y25" s="101"/>
      <c r="AE25" s="88">
        <f t="shared" si="15"/>
        <v>23</v>
      </c>
      <c r="AF25" s="26">
        <f>IF(AE25="","",WORKDAY(AF24,1,Holiday!$A$2:$A$100000))</f>
        <v>44085</v>
      </c>
      <c r="AG25" s="89">
        <f>_xlfn.IFNA(VLOOKUP($AF25,'THOR i, Index'!$A:$D,4,0),"")</f>
        <v>0.49356</v>
      </c>
      <c r="AH25" s="90">
        <f t="shared" si="16"/>
        <v>3</v>
      </c>
      <c r="AI25" s="91">
        <f t="shared" si="21"/>
        <v>1.0000405665753425</v>
      </c>
      <c r="AJ25" s="102">
        <f t="shared" si="17"/>
        <v>23</v>
      </c>
      <c r="AK25" s="103">
        <f>IF(AJ25="","",WORKDAY(AK24,1,Holiday!$A$2:$A$100000))</f>
        <v>44085</v>
      </c>
      <c r="AL25" s="125">
        <f>IF(AJ25="","",IF($AK25&gt;=$B$33,$B$34,VLOOKUP($AK25,'THOR i, Index'!$A:$D,4,0)))</f>
        <v>0.49356</v>
      </c>
      <c r="AM25" s="126">
        <f t="shared" si="18"/>
        <v>3</v>
      </c>
      <c r="AN25" s="127">
        <f t="shared" si="19"/>
        <v>1.0000405665753425</v>
      </c>
    </row>
    <row r="26" spans="1:40" x14ac:dyDescent="0.3">
      <c r="A26" s="51" t="s">
        <v>20</v>
      </c>
      <c r="B26" s="57">
        <v>1000</v>
      </c>
      <c r="L26" s="29"/>
      <c r="AE26" s="88">
        <f t="shared" si="15"/>
        <v>24</v>
      </c>
      <c r="AF26" s="26">
        <f>IF(AE26="","",WORKDAY(AF25,1,Holiday!$A$2:$A$100000))</f>
        <v>44088</v>
      </c>
      <c r="AG26" s="89">
        <f>_xlfn.IFNA(VLOOKUP($AF26,'THOR i, Index'!$A:$D,4,0),"")</f>
        <v>0.49148999999999998</v>
      </c>
      <c r="AH26" s="90">
        <f t="shared" si="16"/>
        <v>1</v>
      </c>
      <c r="AI26" s="91">
        <f t="shared" si="21"/>
        <v>1.0000134654794521</v>
      </c>
      <c r="AJ26" s="102">
        <f t="shared" si="17"/>
        <v>24</v>
      </c>
      <c r="AK26" s="103">
        <f>IF(AJ26="","",WORKDAY(AK25,1,Holiday!$A$2:$A$100000))</f>
        <v>44088</v>
      </c>
      <c r="AL26" s="125">
        <f>IF(AJ26="","",IF($AK26&gt;=$B$33,$B$34,VLOOKUP($AK26,'THOR i, Index'!$A:$D,4,0)))</f>
        <v>0.49148999999999998</v>
      </c>
      <c r="AM26" s="126">
        <f t="shared" si="18"/>
        <v>1</v>
      </c>
      <c r="AN26" s="127">
        <f t="shared" si="19"/>
        <v>1.0000134654794521</v>
      </c>
    </row>
    <row r="27" spans="1:40" x14ac:dyDescent="0.3">
      <c r="A27" s="51" t="s">
        <v>22</v>
      </c>
      <c r="B27" s="71">
        <f>B26*$B$3</f>
        <v>1000000</v>
      </c>
      <c r="L27" s="29"/>
      <c r="AE27" s="88">
        <f t="shared" si="15"/>
        <v>25</v>
      </c>
      <c r="AF27" s="26">
        <f>IF(AE27="","",WORKDAY(AF26,1,Holiday!$A$2:$A$100000))</f>
        <v>44089</v>
      </c>
      <c r="AG27" s="89">
        <f>_xlfn.IFNA(VLOOKUP($AF27,'THOR i, Index'!$A:$D,4,0),"")</f>
        <v>0.49303999999999998</v>
      </c>
      <c r="AH27" s="90">
        <f t="shared" si="16"/>
        <v>1</v>
      </c>
      <c r="AI27" s="91">
        <f t="shared" si="21"/>
        <v>1.0000135079452055</v>
      </c>
      <c r="AJ27" s="102">
        <f t="shared" si="17"/>
        <v>25</v>
      </c>
      <c r="AK27" s="103">
        <f>IF(AJ27="","",WORKDAY(AK26,1,Holiday!$A$2:$A$100000))</f>
        <v>44089</v>
      </c>
      <c r="AL27" s="125">
        <f>IF(AJ27="","",IF($AK27&gt;=$B$33,$B$34,VLOOKUP($AK27,'THOR i, Index'!$A:$D,4,0)))</f>
        <v>0.49303999999999998</v>
      </c>
      <c r="AM27" s="126">
        <f t="shared" si="18"/>
        <v>1</v>
      </c>
      <c r="AN27" s="127">
        <f t="shared" si="19"/>
        <v>1.0000135079452055</v>
      </c>
    </row>
    <row r="28" spans="1:40" x14ac:dyDescent="0.3">
      <c r="A28" s="51" t="s">
        <v>90</v>
      </c>
      <c r="B28" s="72">
        <v>6</v>
      </c>
      <c r="L28" s="29"/>
      <c r="AE28" s="88">
        <f t="shared" si="15"/>
        <v>26</v>
      </c>
      <c r="AF28" s="26">
        <f>IF(AE28="","",WORKDAY(AF27,1,Holiday!$A$2:$A$100000))</f>
        <v>44090</v>
      </c>
      <c r="AG28" s="89">
        <f>_xlfn.IFNA(VLOOKUP($AF28,'THOR i, Index'!$A:$D,4,0),"")</f>
        <v>0.49199999999999999</v>
      </c>
      <c r="AH28" s="90">
        <f t="shared" si="16"/>
        <v>1</v>
      </c>
      <c r="AI28" s="91">
        <f t="shared" si="21"/>
        <v>1.0000134794520548</v>
      </c>
      <c r="AJ28" s="102">
        <f t="shared" si="17"/>
        <v>26</v>
      </c>
      <c r="AK28" s="103">
        <f>IF(AJ28="","",WORKDAY(AK27,1,Holiday!$A$2:$A$100000))</f>
        <v>44090</v>
      </c>
      <c r="AL28" s="125">
        <f>IF(AJ28="","",IF($AK28&gt;=$B$33,$B$34,VLOOKUP($AK28,'THOR i, Index'!$A:$D,4,0)))</f>
        <v>0.49199999999999999</v>
      </c>
      <c r="AM28" s="126">
        <f t="shared" si="18"/>
        <v>1</v>
      </c>
      <c r="AN28" s="127">
        <f t="shared" si="19"/>
        <v>1.0000134794520548</v>
      </c>
    </row>
    <row r="29" spans="1:40" x14ac:dyDescent="0.3">
      <c r="A29" s="51" t="s">
        <v>32</v>
      </c>
      <c r="B29" s="52">
        <f>B24-B31</f>
        <v>74</v>
      </c>
      <c r="L29" s="29"/>
      <c r="AE29" s="88">
        <f t="shared" si="15"/>
        <v>27</v>
      </c>
      <c r="AF29" s="26">
        <f>IF(AE29="","",WORKDAY(AF28,1,Holiday!$A$2:$A$100000))</f>
        <v>44091</v>
      </c>
      <c r="AG29" s="89">
        <f>_xlfn.IFNA(VLOOKUP($AF29,'THOR i, Index'!$A:$D,4,0),"")</f>
        <v>0.49448999999999999</v>
      </c>
      <c r="AH29" s="90">
        <f t="shared" si="16"/>
        <v>1</v>
      </c>
      <c r="AI29" s="91">
        <f t="shared" si="21"/>
        <v>1.0000135476712328</v>
      </c>
      <c r="AJ29" s="102">
        <f t="shared" si="17"/>
        <v>27</v>
      </c>
      <c r="AK29" s="103">
        <f>IF(AJ29="","",WORKDAY(AK28,1,Holiday!$A$2:$A$100000))</f>
        <v>44091</v>
      </c>
      <c r="AL29" s="125">
        <f>IF(AJ29="","",IF($AK29&gt;=$B$33,$B$34,VLOOKUP($AK29,'THOR i, Index'!$A:$D,4,0)))</f>
        <v>0.49448999999999999</v>
      </c>
      <c r="AM29" s="126">
        <f t="shared" si="18"/>
        <v>1</v>
      </c>
      <c r="AN29" s="127">
        <f t="shared" si="19"/>
        <v>1.0000135476712328</v>
      </c>
    </row>
    <row r="30" spans="1:40" x14ac:dyDescent="0.3">
      <c r="A30" s="51" t="s">
        <v>33</v>
      </c>
      <c r="B30" s="52">
        <f>B32-B24</f>
        <v>18</v>
      </c>
      <c r="L30" s="29"/>
      <c r="AE30" s="88">
        <f t="shared" si="15"/>
        <v>28</v>
      </c>
      <c r="AF30" s="26">
        <f>IF(AE30="","",WORKDAY(AF29,1,Holiday!$A$2:$A$100000))</f>
        <v>44092</v>
      </c>
      <c r="AG30" s="89">
        <f>_xlfn.IFNA(VLOOKUP($AF30,'THOR i, Index'!$A:$D,4,0),"")</f>
        <v>0.49318000000000001</v>
      </c>
      <c r="AH30" s="90">
        <f t="shared" si="16"/>
        <v>3</v>
      </c>
      <c r="AI30" s="91">
        <f t="shared" si="21"/>
        <v>1.0000405353424657</v>
      </c>
      <c r="AJ30" s="102">
        <f t="shared" si="17"/>
        <v>28</v>
      </c>
      <c r="AK30" s="103">
        <f>IF(AJ30="","",WORKDAY(AK29,1,Holiday!$A$2:$A$100000))</f>
        <v>44092</v>
      </c>
      <c r="AL30" s="125">
        <f>IF(AJ30="","",IF($AK30&gt;=$B$33,$B$34,VLOOKUP($AK30,'THOR i, Index'!$A:$D,4,0)))</f>
        <v>0.49318000000000001</v>
      </c>
      <c r="AM30" s="126">
        <f t="shared" si="18"/>
        <v>3</v>
      </c>
      <c r="AN30" s="127">
        <f t="shared" si="19"/>
        <v>1.0000405353424657</v>
      </c>
    </row>
    <row r="31" spans="1:40" x14ac:dyDescent="0.3">
      <c r="A31" s="51" t="s">
        <v>30</v>
      </c>
      <c r="B31" s="58">
        <f>VLOOKUP($B$24,E3:$E$22,1,1)</f>
        <v>44060</v>
      </c>
      <c r="L31" s="29"/>
      <c r="AE31" s="88">
        <f t="shared" si="15"/>
        <v>29</v>
      </c>
      <c r="AF31" s="26">
        <f>IF(AE31="","",WORKDAY(AF30,1,Holiday!$A$2:$A$100000))</f>
        <v>44095</v>
      </c>
      <c r="AG31" s="89">
        <f>_xlfn.IFNA(VLOOKUP($AF31,'THOR i, Index'!$A:$D,4,0),"")</f>
        <v>0.49232999999999999</v>
      </c>
      <c r="AH31" s="90">
        <f t="shared" si="16"/>
        <v>1</v>
      </c>
      <c r="AI31" s="91">
        <f t="shared" si="21"/>
        <v>1.0000134884931506</v>
      </c>
      <c r="AJ31" s="102">
        <f t="shared" si="17"/>
        <v>29</v>
      </c>
      <c r="AK31" s="103">
        <f>IF(AJ31="","",WORKDAY(AK30,1,Holiday!$A$2:$A$100000))</f>
        <v>44095</v>
      </c>
      <c r="AL31" s="125">
        <f>IF(AJ31="","",IF($AK31&gt;=$B$33,$B$34,VLOOKUP($AK31,'THOR i, Index'!$A:$D,4,0)))</f>
        <v>0.49232999999999999</v>
      </c>
      <c r="AM31" s="126">
        <f t="shared" si="18"/>
        <v>1</v>
      </c>
      <c r="AN31" s="127">
        <f t="shared" si="19"/>
        <v>1.0000134884931506</v>
      </c>
    </row>
    <row r="32" spans="1:40" x14ac:dyDescent="0.3">
      <c r="A32" s="51" t="s">
        <v>31</v>
      </c>
      <c r="B32" s="58">
        <f>VLOOKUP($B$24,E3:$F$22,2,1)</f>
        <v>44152</v>
      </c>
      <c r="L32" s="29"/>
      <c r="AE32" s="88">
        <f t="shared" si="15"/>
        <v>30</v>
      </c>
      <c r="AF32" s="26">
        <f>IF(AE32="","",WORKDAY(AF31,1,Holiday!$A$2:$A$100000))</f>
        <v>44096</v>
      </c>
      <c r="AG32" s="89">
        <f>_xlfn.IFNA(VLOOKUP($AF32,'THOR i, Index'!$A:$D,4,0),"")</f>
        <v>0.49442999999999998</v>
      </c>
      <c r="AH32" s="90">
        <f t="shared" si="16"/>
        <v>1</v>
      </c>
      <c r="AI32" s="91">
        <f t="shared" si="21"/>
        <v>1.0000135460273973</v>
      </c>
      <c r="AJ32" s="102">
        <f t="shared" si="17"/>
        <v>30</v>
      </c>
      <c r="AK32" s="103">
        <f>IF(AJ32="","",WORKDAY(AK31,1,Holiday!$A$2:$A$100000))</f>
        <v>44096</v>
      </c>
      <c r="AL32" s="125">
        <f>IF(AJ32="","",IF($AK32&gt;=$B$33,$B$34,VLOOKUP($AK32,'THOR i, Index'!$A:$D,4,0)))</f>
        <v>0.49442999999999998</v>
      </c>
      <c r="AM32" s="126">
        <f t="shared" si="18"/>
        <v>1</v>
      </c>
      <c r="AN32" s="127">
        <f t="shared" si="19"/>
        <v>1.0000135460273973</v>
      </c>
    </row>
    <row r="33" spans="1:40" ht="21.75" x14ac:dyDescent="0.3">
      <c r="A33" s="51" t="s">
        <v>51</v>
      </c>
      <c r="B33" s="58">
        <f>WORKDAY($B$22,-1,Holiday!$A$2:$A$100000)</f>
        <v>44131</v>
      </c>
      <c r="L33" s="29"/>
      <c r="AE33" s="88">
        <f t="shared" si="15"/>
        <v>31</v>
      </c>
      <c r="AF33" s="26">
        <f>IF(AE33="","",WORKDAY(AF32,1,Holiday!$A$2:$A$100000))</f>
        <v>44097</v>
      </c>
      <c r="AG33" s="89">
        <f>_xlfn.IFNA(VLOOKUP($AF33,'THOR i, Index'!$A:$D,4,0),"")</f>
        <v>0.49154999999999999</v>
      </c>
      <c r="AH33" s="90">
        <f t="shared" si="16"/>
        <v>1</v>
      </c>
      <c r="AI33" s="91">
        <f t="shared" si="21"/>
        <v>1.0000134671232876</v>
      </c>
      <c r="AJ33" s="102">
        <f t="shared" si="17"/>
        <v>31</v>
      </c>
      <c r="AK33" s="103">
        <f>IF(AJ33="","",WORKDAY(AK32,1,Holiday!$A$2:$A$100000))</f>
        <v>44097</v>
      </c>
      <c r="AL33" s="125">
        <f>IF(AJ33="","",IF($AK33&gt;=$B$33,$B$34,VLOOKUP($AK33,'THOR i, Index'!$A:$D,4,0)))</f>
        <v>0.49154999999999999</v>
      </c>
      <c r="AM33" s="126">
        <f t="shared" si="18"/>
        <v>1</v>
      </c>
      <c r="AN33" s="127">
        <f t="shared" si="19"/>
        <v>1.0000134671232876</v>
      </c>
    </row>
    <row r="34" spans="1:40" ht="22.5" thickBot="1" x14ac:dyDescent="0.35">
      <c r="A34" s="62" t="s">
        <v>50</v>
      </c>
      <c r="B34" s="73">
        <f>_xlfn.IFNA(VLOOKUP($B$33,'THOR i, Index'!$A:$D,4,0),LOOKUP(2,1/NOT(ISBLANK('THOR i, Index'!$D:$D)),'THOR i, Index'!$D:$D))</f>
        <v>0.49217</v>
      </c>
      <c r="L34" s="29"/>
      <c r="AE34" s="88">
        <f t="shared" si="15"/>
        <v>32</v>
      </c>
      <c r="AF34" s="26">
        <f>IF(AE34="","",WORKDAY(AF33,1,Holiday!$A$2:$A$100000))</f>
        <v>44098</v>
      </c>
      <c r="AG34" s="89">
        <f>_xlfn.IFNA(VLOOKUP($AF34,'THOR i, Index'!$A:$D,4,0),"")</f>
        <v>0.48875000000000002</v>
      </c>
      <c r="AH34" s="90">
        <f t="shared" si="16"/>
        <v>1</v>
      </c>
      <c r="AI34" s="91">
        <f t="shared" si="21"/>
        <v>1.0000133904109589</v>
      </c>
      <c r="AJ34" s="102">
        <f t="shared" si="17"/>
        <v>32</v>
      </c>
      <c r="AK34" s="103">
        <f>IF(AJ34="","",WORKDAY(AK33,1,Holiday!$A$2:$A$100000))</f>
        <v>44098</v>
      </c>
      <c r="AL34" s="125">
        <f>IF(AJ34="","",IF($AK34&gt;=$B$33,$B$34,VLOOKUP($AK34,'THOR i, Index'!$A:$D,4,0)))</f>
        <v>0.48875000000000002</v>
      </c>
      <c r="AM34" s="126">
        <f t="shared" si="18"/>
        <v>1</v>
      </c>
      <c r="AN34" s="127">
        <f t="shared" si="19"/>
        <v>1.0000133904109589</v>
      </c>
    </row>
    <row r="35" spans="1:40" ht="21.75" x14ac:dyDescent="0.3">
      <c r="A35" s="99" t="s">
        <v>147</v>
      </c>
      <c r="B35" s="100">
        <f>COUNTIFS('Business Day'!$B:$B,"&gt;="&amp;$B$36,'Business Day'!$B:$B,"&lt;="&amp;$B$37)-1</f>
        <v>50</v>
      </c>
      <c r="AE35" s="88">
        <f t="shared" si="15"/>
        <v>33</v>
      </c>
      <c r="AF35" s="26">
        <f>IF(AE35="","",WORKDAY(AF34,1,Holiday!$A$2:$A$100000))</f>
        <v>44099</v>
      </c>
      <c r="AG35" s="89">
        <f>_xlfn.IFNA(VLOOKUP($AF35,'THOR i, Index'!$A:$D,4,0),"")</f>
        <v>0.49016999999999999</v>
      </c>
      <c r="AH35" s="90">
        <f t="shared" si="16"/>
        <v>3</v>
      </c>
      <c r="AI35" s="91">
        <f t="shared" si="21"/>
        <v>1.0000402879452055</v>
      </c>
      <c r="AJ35" s="102">
        <f t="shared" si="17"/>
        <v>33</v>
      </c>
      <c r="AK35" s="103">
        <f>IF(AJ35="","",WORKDAY(AK34,1,Holiday!$A$2:$A$100000))</f>
        <v>44099</v>
      </c>
      <c r="AL35" s="125">
        <f>IF(AJ35="","",IF($AK35&gt;=$B$33,$B$34,VLOOKUP($AK35,'THOR i, Index'!$A:$D,4,0)))</f>
        <v>0.49016999999999999</v>
      </c>
      <c r="AM35" s="126">
        <f t="shared" si="18"/>
        <v>3</v>
      </c>
      <c r="AN35" s="127">
        <f t="shared" si="19"/>
        <v>1.0000402879452055</v>
      </c>
    </row>
    <row r="36" spans="1:40" x14ac:dyDescent="0.3">
      <c r="A36" s="59" t="s">
        <v>68</v>
      </c>
      <c r="B36" s="60">
        <f>WORKDAY($B$31,-$B$8,Holiday!$A$2:$A$995)</f>
        <v>44050</v>
      </c>
      <c r="AE36" s="88">
        <f t="shared" si="15"/>
        <v>34</v>
      </c>
      <c r="AF36" s="26">
        <f>IF(AE36="","",WORKDAY(AF35,1,Holiday!$A$2:$A$100000))</f>
        <v>44102</v>
      </c>
      <c r="AG36" s="89">
        <f>_xlfn.IFNA(VLOOKUP($AF36,'THOR i, Index'!$A:$D,4,0),"")</f>
        <v>0.48964000000000002</v>
      </c>
      <c r="AH36" s="90">
        <f t="shared" si="16"/>
        <v>1</v>
      </c>
      <c r="AI36" s="91">
        <f t="shared" si="21"/>
        <v>1.0000134147945205</v>
      </c>
      <c r="AJ36" s="102">
        <f t="shared" si="17"/>
        <v>34</v>
      </c>
      <c r="AK36" s="103">
        <f>IF(AJ36="","",WORKDAY(AK35,1,Holiday!$A$2:$A$100000))</f>
        <v>44102</v>
      </c>
      <c r="AL36" s="125">
        <f>IF(AJ36="","",IF($AK36&gt;=$B$33,$B$34,VLOOKUP($AK36,'THOR i, Index'!$A:$D,4,0)))</f>
        <v>0.48964000000000002</v>
      </c>
      <c r="AM36" s="126">
        <f t="shared" si="18"/>
        <v>1</v>
      </c>
      <c r="AN36" s="127">
        <f t="shared" si="19"/>
        <v>1.0000134147945205</v>
      </c>
    </row>
    <row r="37" spans="1:40" x14ac:dyDescent="0.3">
      <c r="A37" s="59" t="s">
        <v>66</v>
      </c>
      <c r="B37" s="60">
        <f>WORKDAY($B$24,-$B$8,Holiday!$A$2:$A$995)</f>
        <v>44126</v>
      </c>
      <c r="L37" s="81"/>
      <c r="AE37" s="88">
        <f t="shared" si="15"/>
        <v>35</v>
      </c>
      <c r="AF37" s="26">
        <f>IF(AE37="","",WORKDAY(AF36,1,Holiday!$A$2:$A$100000))</f>
        <v>44103</v>
      </c>
      <c r="AG37" s="89">
        <f>_xlfn.IFNA(VLOOKUP($AF37,'THOR i, Index'!$A:$D,4,0),"")</f>
        <v>0.4909</v>
      </c>
      <c r="AH37" s="90">
        <f t="shared" si="16"/>
        <v>1</v>
      </c>
      <c r="AI37" s="91">
        <f t="shared" si="21"/>
        <v>1.0000134493150685</v>
      </c>
      <c r="AJ37" s="102">
        <f t="shared" si="17"/>
        <v>35</v>
      </c>
      <c r="AK37" s="103">
        <f>IF(AJ37="","",WORKDAY(AK36,1,Holiday!$A$2:$A$100000))</f>
        <v>44103</v>
      </c>
      <c r="AL37" s="125">
        <f>IF(AJ37="","",IF($AK37&gt;=$B$33,$B$34,VLOOKUP($AK37,'THOR i, Index'!$A:$D,4,0)))</f>
        <v>0.4909</v>
      </c>
      <c r="AM37" s="126">
        <f t="shared" si="18"/>
        <v>1</v>
      </c>
      <c r="AN37" s="127">
        <f t="shared" si="19"/>
        <v>1.0000134493150685</v>
      </c>
    </row>
    <row r="38" spans="1:40" ht="21.75" x14ac:dyDescent="0.3">
      <c r="A38" s="59" t="s">
        <v>69</v>
      </c>
      <c r="B38" s="150">
        <f>B37-B36</f>
        <v>76</v>
      </c>
      <c r="AE38" s="88">
        <f t="shared" si="15"/>
        <v>36</v>
      </c>
      <c r="AF38" s="26">
        <f>IF(AE38="","",WORKDAY(AF37,1,Holiday!$A$2:$A$100000))</f>
        <v>44104</v>
      </c>
      <c r="AG38" s="89">
        <f>_xlfn.IFNA(VLOOKUP($AF38,'THOR i, Index'!$A:$D,4,0),"")</f>
        <v>0.48836000000000002</v>
      </c>
      <c r="AH38" s="90">
        <f t="shared" si="16"/>
        <v>1</v>
      </c>
      <c r="AI38" s="91">
        <f t="shared" si="21"/>
        <v>1.0000133797260273</v>
      </c>
      <c r="AJ38" s="102">
        <f t="shared" si="17"/>
        <v>36</v>
      </c>
      <c r="AK38" s="103">
        <f>IF(AJ38="","",WORKDAY(AK37,1,Holiday!$A$2:$A$100000))</f>
        <v>44104</v>
      </c>
      <c r="AL38" s="125">
        <f>IF(AJ38="","",IF($AK38&gt;=$B$33,$B$34,VLOOKUP($AK38,'THOR i, Index'!$A:$D,4,0)))</f>
        <v>0.48836000000000002</v>
      </c>
      <c r="AM38" s="126">
        <f t="shared" si="18"/>
        <v>1</v>
      </c>
      <c r="AN38" s="127">
        <f t="shared" si="19"/>
        <v>1.0000133797260273</v>
      </c>
    </row>
    <row r="39" spans="1:40" ht="21.75" x14ac:dyDescent="0.3">
      <c r="A39" s="61" t="s">
        <v>173</v>
      </c>
      <c r="B39" s="151">
        <f>IF($B$29=0,0,ROUND((PRODUCT($AI:$AI)-1)*(365/$B$38),7))</f>
        <v>4.9205000000000004E-3</v>
      </c>
      <c r="AE39" s="88">
        <f t="shared" si="15"/>
        <v>37</v>
      </c>
      <c r="AF39" s="26">
        <f>IF(AE39="","",WORKDAY(AF38,1,Holiday!$A$2:$A$100000))</f>
        <v>44105</v>
      </c>
      <c r="AG39" s="89">
        <f>_xlfn.IFNA(VLOOKUP($AF39,'THOR i, Index'!$A:$D,4,0),"")</f>
        <v>0.49292999999999998</v>
      </c>
      <c r="AH39" s="90">
        <f t="shared" si="16"/>
        <v>1</v>
      </c>
      <c r="AI39" s="91">
        <f t="shared" si="21"/>
        <v>1.0000135049315069</v>
      </c>
      <c r="AJ39" s="102">
        <f t="shared" si="17"/>
        <v>37</v>
      </c>
      <c r="AK39" s="103">
        <f>IF(AJ39="","",WORKDAY(AK38,1,Holiday!$A$2:$A$100000))</f>
        <v>44105</v>
      </c>
      <c r="AL39" s="125">
        <f>IF(AJ39="","",IF($AK39&gt;=$B$33,$B$34,VLOOKUP($AK39,'THOR i, Index'!$A:$D,4,0)))</f>
        <v>0.49292999999999998</v>
      </c>
      <c r="AM39" s="126">
        <f t="shared" si="18"/>
        <v>1</v>
      </c>
      <c r="AN39" s="127">
        <f t="shared" si="19"/>
        <v>1.0000135049315069</v>
      </c>
    </row>
    <row r="40" spans="1:40" ht="19.5" thickBot="1" x14ac:dyDescent="0.35">
      <c r="A40" s="61" t="s">
        <v>150</v>
      </c>
      <c r="B40" s="152">
        <f>IF($B$29=0,0,$B$39+$B$10/10000)</f>
        <v>5.9205000000000004E-3</v>
      </c>
      <c r="AE40" s="88">
        <f t="shared" si="15"/>
        <v>38</v>
      </c>
      <c r="AF40" s="26">
        <f>IF(AE40="","",WORKDAY(AF39,1,Holiday!$A$2:$A$100000))</f>
        <v>44106</v>
      </c>
      <c r="AG40" s="89">
        <f>_xlfn.IFNA(VLOOKUP($AF40,'THOR i, Index'!$A:$D,4,0),"")</f>
        <v>0.49335000000000001</v>
      </c>
      <c r="AH40" s="90">
        <f t="shared" si="16"/>
        <v>3</v>
      </c>
      <c r="AI40" s="91">
        <f t="shared" si="21"/>
        <v>1.0000405493150686</v>
      </c>
      <c r="AJ40" s="102">
        <f t="shared" si="17"/>
        <v>38</v>
      </c>
      <c r="AK40" s="103">
        <f>IF(AJ40="","",WORKDAY(AK39,1,Holiday!$A$2:$A$100000))</f>
        <v>44106</v>
      </c>
      <c r="AL40" s="125">
        <f>IF(AJ40="","",IF($AK40&gt;=$B$33,$B$34,VLOOKUP($AK40,'THOR i, Index'!$A:$D,4,0)))</f>
        <v>0.49335000000000001</v>
      </c>
      <c r="AM40" s="126">
        <f t="shared" si="18"/>
        <v>3</v>
      </c>
      <c r="AN40" s="127">
        <f t="shared" si="19"/>
        <v>1.0000405493150686</v>
      </c>
    </row>
    <row r="41" spans="1:40" ht="21.75" x14ac:dyDescent="0.3">
      <c r="A41" s="135" t="s">
        <v>67</v>
      </c>
      <c r="B41" s="153">
        <f>COUNTIFS('Business Day'!$B:$B,"&gt;="&amp;$B$42,'Business Day'!$B:$B,"&lt;="&amp;$B$43)-1</f>
        <v>62</v>
      </c>
      <c r="AE41" s="88">
        <f t="shared" si="15"/>
        <v>39</v>
      </c>
      <c r="AF41" s="26">
        <f>IF(AE41="","",WORKDAY(AF40,1,Holiday!$A$2:$A$100000))</f>
        <v>44109</v>
      </c>
      <c r="AG41" s="89">
        <f>_xlfn.IFNA(VLOOKUP($AF41,'THOR i, Index'!$A:$D,4,0),"")</f>
        <v>0.49057000000000001</v>
      </c>
      <c r="AH41" s="90">
        <f t="shared" si="16"/>
        <v>1</v>
      </c>
      <c r="AI41" s="91">
        <f t="shared" si="21"/>
        <v>1.0000134402739727</v>
      </c>
      <c r="AJ41" s="102">
        <f t="shared" si="17"/>
        <v>39</v>
      </c>
      <c r="AK41" s="103">
        <f>IF(AJ41="","",WORKDAY(AK40,1,Holiday!$A$2:$A$100000))</f>
        <v>44109</v>
      </c>
      <c r="AL41" s="125">
        <f>IF(AJ41="","",IF($AK41&gt;=$B$33,$B$34,VLOOKUP($AK41,'THOR i, Index'!$A:$D,4,0)))</f>
        <v>0.49057000000000001</v>
      </c>
      <c r="AM41" s="126">
        <f t="shared" si="18"/>
        <v>1</v>
      </c>
      <c r="AN41" s="127">
        <f t="shared" si="19"/>
        <v>1.0000134402739727</v>
      </c>
    </row>
    <row r="42" spans="1:40" x14ac:dyDescent="0.3">
      <c r="A42" s="136" t="s">
        <v>64</v>
      </c>
      <c r="B42" s="154">
        <f>WORKDAY($B$31,-$B$8,Holiday!$A$2:$A$995)</f>
        <v>44050</v>
      </c>
      <c r="AE42" s="88">
        <f t="shared" si="15"/>
        <v>40</v>
      </c>
      <c r="AF42" s="26">
        <f>IF(AE42="","",WORKDAY(AF41,1,Holiday!$A$2:$A$100000))</f>
        <v>44110</v>
      </c>
      <c r="AG42" s="89">
        <f>_xlfn.IFNA(VLOOKUP($AF42,'THOR i, Index'!$A:$D,4,0),"")</f>
        <v>0.49412</v>
      </c>
      <c r="AH42" s="90">
        <f t="shared" si="16"/>
        <v>1</v>
      </c>
      <c r="AI42" s="91">
        <f t="shared" si="21"/>
        <v>1.0000135375342465</v>
      </c>
      <c r="AJ42" s="102">
        <f t="shared" si="17"/>
        <v>40</v>
      </c>
      <c r="AK42" s="103">
        <f>IF(AJ42="","",WORKDAY(AK41,1,Holiday!$A$2:$A$100000))</f>
        <v>44110</v>
      </c>
      <c r="AL42" s="125">
        <f>IF(AJ42="","",IF($AK42&gt;=$B$33,$B$34,VLOOKUP($AK42,'THOR i, Index'!$A:$D,4,0)))</f>
        <v>0.49412</v>
      </c>
      <c r="AM42" s="126">
        <f t="shared" si="18"/>
        <v>1</v>
      </c>
      <c r="AN42" s="127">
        <f t="shared" si="19"/>
        <v>1.0000135375342465</v>
      </c>
    </row>
    <row r="43" spans="1:40" ht="21.75" x14ac:dyDescent="0.3">
      <c r="A43" s="136" t="s">
        <v>65</v>
      </c>
      <c r="B43" s="154">
        <f>WORKDAY($B$32,-$B$8,Holiday!$A$2:$A$1001)</f>
        <v>44145</v>
      </c>
      <c r="AE43" s="88">
        <f t="shared" si="15"/>
        <v>41</v>
      </c>
      <c r="AF43" s="26">
        <f>IF(AE43="","",WORKDAY(AF42,1,Holiday!$A$2:$A$100000))</f>
        <v>44111</v>
      </c>
      <c r="AG43" s="89">
        <f>_xlfn.IFNA(VLOOKUP($AF43,'THOR i, Index'!$A:$D,4,0),"")</f>
        <v>0.49448999999999999</v>
      </c>
      <c r="AH43" s="90">
        <f t="shared" si="16"/>
        <v>1</v>
      </c>
      <c r="AI43" s="91">
        <f t="shared" si="21"/>
        <v>1.0000135476712328</v>
      </c>
      <c r="AJ43" s="102">
        <f t="shared" si="17"/>
        <v>41</v>
      </c>
      <c r="AK43" s="103">
        <f>IF(AJ43="","",WORKDAY(AK42,1,Holiday!$A$2:$A$100000))</f>
        <v>44111</v>
      </c>
      <c r="AL43" s="125">
        <f>IF(AJ43="","",IF($AK43&gt;=$B$33,$B$34,VLOOKUP($AK43,'THOR i, Index'!$A:$D,4,0)))</f>
        <v>0.49448999999999999</v>
      </c>
      <c r="AM43" s="126">
        <f t="shared" si="18"/>
        <v>1</v>
      </c>
      <c r="AN43" s="127">
        <f t="shared" si="19"/>
        <v>1.0000135476712328</v>
      </c>
    </row>
    <row r="44" spans="1:40" ht="21.75" x14ac:dyDescent="0.3">
      <c r="A44" s="136" t="s">
        <v>69</v>
      </c>
      <c r="B44" s="155">
        <f>B43-B42</f>
        <v>95</v>
      </c>
      <c r="AE44" s="88">
        <f t="shared" si="15"/>
        <v>42</v>
      </c>
      <c r="AF44" s="26">
        <f>IF(AE44="","",WORKDAY(AF43,1,Holiday!$A$2:$A$100000))</f>
        <v>44112</v>
      </c>
      <c r="AG44" s="89">
        <f>_xlfn.IFNA(VLOOKUP($AF44,'THOR i, Index'!$A:$D,4,0),"")</f>
        <v>0.49406</v>
      </c>
      <c r="AH44" s="90">
        <f t="shared" si="16"/>
        <v>1</v>
      </c>
      <c r="AI44" s="91">
        <f t="shared" si="21"/>
        <v>1.000013535890411</v>
      </c>
      <c r="AJ44" s="102">
        <f t="shared" si="17"/>
        <v>42</v>
      </c>
      <c r="AK44" s="103">
        <f>IF(AJ44="","",WORKDAY(AK43,1,Holiday!$A$2:$A$100000))</f>
        <v>44112</v>
      </c>
      <c r="AL44" s="125">
        <f>IF(AJ44="","",IF($AK44&gt;=$B$33,$B$34,VLOOKUP($AK44,'THOR i, Index'!$A:$D,4,0)))</f>
        <v>0.49406</v>
      </c>
      <c r="AM44" s="126">
        <f t="shared" si="18"/>
        <v>1</v>
      </c>
      <c r="AN44" s="127">
        <f t="shared" si="19"/>
        <v>1.000013535890411</v>
      </c>
    </row>
    <row r="45" spans="1:40" ht="21.75" x14ac:dyDescent="0.3">
      <c r="A45" s="137" t="s">
        <v>153</v>
      </c>
      <c r="B45" s="156">
        <f>ROUND((PRODUCT($AN:$AN)-1)*(365/$B$44),7)</f>
        <v>4.9218999999999999E-3</v>
      </c>
      <c r="AE45" s="88">
        <f t="shared" si="15"/>
        <v>43</v>
      </c>
      <c r="AF45" s="26">
        <f>IF(AE45="","",WORKDAY(AF44,1,Holiday!$A$2:$A$100000))</f>
        <v>44113</v>
      </c>
      <c r="AG45" s="89">
        <f>_xlfn.IFNA(VLOOKUP($AF45,'THOR i, Index'!$A:$D,4,0),"")</f>
        <v>0.49265999999999999</v>
      </c>
      <c r="AH45" s="90">
        <f t="shared" si="16"/>
        <v>3</v>
      </c>
      <c r="AI45" s="91">
        <f t="shared" si="21"/>
        <v>1.0000404926027398</v>
      </c>
      <c r="AJ45" s="102">
        <f t="shared" si="17"/>
        <v>43</v>
      </c>
      <c r="AK45" s="103">
        <f>IF(AJ45="","",WORKDAY(AK44,1,Holiday!$A$2:$A$100000))</f>
        <v>44113</v>
      </c>
      <c r="AL45" s="125">
        <f>IF(AJ45="","",IF($AK45&gt;=$B$33,$B$34,VLOOKUP($AK45,'THOR i, Index'!$A:$D,4,0)))</f>
        <v>0.49265999999999999</v>
      </c>
      <c r="AM45" s="126">
        <f t="shared" si="18"/>
        <v>3</v>
      </c>
      <c r="AN45" s="127">
        <f t="shared" si="19"/>
        <v>1.0000404926027398</v>
      </c>
    </row>
    <row r="46" spans="1:40" ht="19.5" thickBot="1" x14ac:dyDescent="0.35">
      <c r="A46" s="138" t="s">
        <v>151</v>
      </c>
      <c r="B46" s="157">
        <f>$B$45+$B$10/10000</f>
        <v>5.9218999999999999E-3</v>
      </c>
      <c r="K46" s="82"/>
      <c r="AE46" s="88">
        <f t="shared" si="15"/>
        <v>44</v>
      </c>
      <c r="AF46" s="26">
        <f>IF(AE46="","",WORKDAY(AF45,1,Holiday!$A$2:$A$100000))</f>
        <v>44116</v>
      </c>
      <c r="AG46" s="89">
        <f>_xlfn.IFNA(VLOOKUP($AF46,'THOR i, Index'!$A:$D,4,0),"")</f>
        <v>0.49417</v>
      </c>
      <c r="AH46" s="90">
        <f t="shared" si="16"/>
        <v>2</v>
      </c>
      <c r="AI46" s="91">
        <f t="shared" si="21"/>
        <v>1.0000270778082192</v>
      </c>
      <c r="AJ46" s="102">
        <f t="shared" si="17"/>
        <v>44</v>
      </c>
      <c r="AK46" s="103">
        <f>IF(AJ46="","",WORKDAY(AK45,1,Holiday!$A$2:$A$100000))</f>
        <v>44116</v>
      </c>
      <c r="AL46" s="125">
        <f>IF(AJ46="","",IF($AK46&gt;=$B$33,$B$34,VLOOKUP($AK46,'THOR i, Index'!$A:$D,4,0)))</f>
        <v>0.49417</v>
      </c>
      <c r="AM46" s="126">
        <f t="shared" si="18"/>
        <v>2</v>
      </c>
      <c r="AN46" s="127">
        <f t="shared" si="19"/>
        <v>1.0000270778082192</v>
      </c>
    </row>
    <row r="47" spans="1:40" x14ac:dyDescent="0.3">
      <c r="AE47" s="88">
        <f t="shared" si="15"/>
        <v>45</v>
      </c>
      <c r="AF47" s="26">
        <f>IF(AE47="","",WORKDAY(AF46,1,Holiday!$A$2:$A$100000))</f>
        <v>44118</v>
      </c>
      <c r="AG47" s="89">
        <f>_xlfn.IFNA(VLOOKUP($AF47,'THOR i, Index'!$A:$D,4,0),"")</f>
        <v>0.49101</v>
      </c>
      <c r="AH47" s="90">
        <f t="shared" si="16"/>
        <v>1</v>
      </c>
      <c r="AI47" s="91">
        <f t="shared" si="21"/>
        <v>1.0000134523287671</v>
      </c>
      <c r="AJ47" s="102">
        <f t="shared" si="17"/>
        <v>45</v>
      </c>
      <c r="AK47" s="103">
        <f>IF(AJ47="","",WORKDAY(AK46,1,Holiday!$A$2:$A$100000))</f>
        <v>44118</v>
      </c>
      <c r="AL47" s="125">
        <f>IF(AJ47="","",IF($AK47&gt;=$B$33,$B$34,VLOOKUP($AK47,'THOR i, Index'!$A:$D,4,0)))</f>
        <v>0.49101</v>
      </c>
      <c r="AM47" s="126">
        <f t="shared" si="18"/>
        <v>1</v>
      </c>
      <c r="AN47" s="127">
        <f t="shared" si="19"/>
        <v>1.0000134523287671</v>
      </c>
    </row>
    <row r="48" spans="1:40" x14ac:dyDescent="0.3">
      <c r="AE48" s="88">
        <f t="shared" si="15"/>
        <v>46</v>
      </c>
      <c r="AF48" s="26">
        <f>IF(AE48="","",WORKDAY(AF47,1,Holiday!$A$2:$A$100000))</f>
        <v>44119</v>
      </c>
      <c r="AG48" s="89">
        <f>_xlfn.IFNA(VLOOKUP($AF48,'THOR i, Index'!$A:$D,4,0),"")</f>
        <v>0.49331000000000003</v>
      </c>
      <c r="AH48" s="90">
        <f t="shared" si="16"/>
        <v>1</v>
      </c>
      <c r="AI48" s="91">
        <f t="shared" si="21"/>
        <v>1.0000135153424659</v>
      </c>
      <c r="AJ48" s="102">
        <f t="shared" si="17"/>
        <v>46</v>
      </c>
      <c r="AK48" s="103">
        <f>IF(AJ48="","",WORKDAY(AK47,1,Holiday!$A$2:$A$100000))</f>
        <v>44119</v>
      </c>
      <c r="AL48" s="125">
        <f>IF(AJ48="","",IF($AK48&gt;=$B$33,$B$34,VLOOKUP($AK48,'THOR i, Index'!$A:$D,4,0)))</f>
        <v>0.49331000000000003</v>
      </c>
      <c r="AM48" s="126">
        <f t="shared" si="18"/>
        <v>1</v>
      </c>
      <c r="AN48" s="127">
        <f t="shared" si="19"/>
        <v>1.0000135153424659</v>
      </c>
    </row>
    <row r="49" spans="2:40" x14ac:dyDescent="0.3">
      <c r="AE49" s="88">
        <f t="shared" si="15"/>
        <v>47</v>
      </c>
      <c r="AF49" s="26">
        <f>IF(AE49="","",WORKDAY(AF48,1,Holiday!$A$2:$A$100000))</f>
        <v>44120</v>
      </c>
      <c r="AG49" s="89">
        <f>_xlfn.IFNA(VLOOKUP($AF49,'THOR i, Index'!$A:$D,4,0),"")</f>
        <v>0.49101</v>
      </c>
      <c r="AH49" s="90">
        <f t="shared" si="16"/>
        <v>3</v>
      </c>
      <c r="AI49" s="91">
        <f t="shared" si="21"/>
        <v>1.0000403569863014</v>
      </c>
      <c r="AJ49" s="102">
        <f t="shared" si="17"/>
        <v>47</v>
      </c>
      <c r="AK49" s="103">
        <f>IF(AJ49="","",WORKDAY(AK48,1,Holiday!$A$2:$A$100000))</f>
        <v>44120</v>
      </c>
      <c r="AL49" s="125">
        <f>IF(AJ49="","",IF($AK49&gt;=$B$33,$B$34,VLOOKUP($AK49,'THOR i, Index'!$A:$D,4,0)))</f>
        <v>0.49101</v>
      </c>
      <c r="AM49" s="126">
        <f t="shared" si="18"/>
        <v>3</v>
      </c>
      <c r="AN49" s="127">
        <f t="shared" si="19"/>
        <v>1.0000403569863014</v>
      </c>
    </row>
    <row r="50" spans="2:40" x14ac:dyDescent="0.3">
      <c r="AE50" s="88">
        <f t="shared" si="15"/>
        <v>48</v>
      </c>
      <c r="AF50" s="26">
        <f>IF(AE50="","",WORKDAY(AF49,1,Holiday!$A$2:$A$100000))</f>
        <v>44123</v>
      </c>
      <c r="AG50" s="89">
        <f>_xlfn.IFNA(VLOOKUP($AF50,'THOR i, Index'!$A:$D,4,0),"")</f>
        <v>0.49185000000000001</v>
      </c>
      <c r="AH50" s="90">
        <f t="shared" si="16"/>
        <v>1</v>
      </c>
      <c r="AI50" s="91">
        <f t="shared" si="21"/>
        <v>1.0000134753424657</v>
      </c>
      <c r="AJ50" s="102">
        <f t="shared" si="17"/>
        <v>48</v>
      </c>
      <c r="AK50" s="103">
        <f>IF(AJ50="","",WORKDAY(AK49,1,Holiday!$A$2:$A$100000))</f>
        <v>44123</v>
      </c>
      <c r="AL50" s="125">
        <f>IF(AJ50="","",IF($AK50&gt;=$B$33,$B$34,VLOOKUP($AK50,'THOR i, Index'!$A:$D,4,0)))</f>
        <v>0.49185000000000001</v>
      </c>
      <c r="AM50" s="126">
        <f t="shared" si="18"/>
        <v>1</v>
      </c>
      <c r="AN50" s="127">
        <f t="shared" si="19"/>
        <v>1.0000134753424657</v>
      </c>
    </row>
    <row r="51" spans="2:40" x14ac:dyDescent="0.3">
      <c r="AE51" s="88">
        <f t="shared" si="15"/>
        <v>49</v>
      </c>
      <c r="AF51" s="26">
        <f>IF(AE51="","",WORKDAY(AF50,1,Holiday!$A$2:$A$100000))</f>
        <v>44124</v>
      </c>
      <c r="AG51" s="89">
        <f>_xlfn.IFNA(VLOOKUP($AF51,'THOR i, Index'!$A:$D,4,0),"")</f>
        <v>0.49059000000000003</v>
      </c>
      <c r="AH51" s="90">
        <f t="shared" si="16"/>
        <v>1</v>
      </c>
      <c r="AI51" s="91">
        <f t="shared" si="21"/>
        <v>1.0000134408219179</v>
      </c>
      <c r="AJ51" s="102">
        <f t="shared" si="17"/>
        <v>49</v>
      </c>
      <c r="AK51" s="103">
        <f>IF(AJ51="","",WORKDAY(AK50,1,Holiday!$A$2:$A$100000))</f>
        <v>44124</v>
      </c>
      <c r="AL51" s="125">
        <f>IF(AJ51="","",IF($AK51&gt;=$B$33,$B$34,VLOOKUP($AK51,'THOR i, Index'!$A:$D,4,0)))</f>
        <v>0.49059000000000003</v>
      </c>
      <c r="AM51" s="126">
        <f t="shared" si="18"/>
        <v>1</v>
      </c>
      <c r="AN51" s="127">
        <f t="shared" si="19"/>
        <v>1.0000134408219179</v>
      </c>
    </row>
    <row r="52" spans="2:40" x14ac:dyDescent="0.3">
      <c r="B52" s="34"/>
      <c r="AE52" s="88">
        <f t="shared" si="15"/>
        <v>50</v>
      </c>
      <c r="AF52" s="26">
        <f>IF(AE52="","",WORKDAY(AF51,1,Holiday!$A$2:$A$100000))</f>
        <v>44125</v>
      </c>
      <c r="AG52" s="89">
        <f>_xlfn.IFNA(VLOOKUP($AF52,'THOR i, Index'!$A:$D,4,0),"")</f>
        <v>0.49160999999999999</v>
      </c>
      <c r="AH52" s="90">
        <f t="shared" si="16"/>
        <v>1</v>
      </c>
      <c r="AI52" s="91">
        <f t="shared" si="21"/>
        <v>1.0000134687671234</v>
      </c>
      <c r="AJ52" s="102">
        <f t="shared" si="17"/>
        <v>50</v>
      </c>
      <c r="AK52" s="103">
        <f>IF(AJ52="","",WORKDAY(AK51,1,Holiday!$A$2:$A$100000))</f>
        <v>44125</v>
      </c>
      <c r="AL52" s="125">
        <f>IF(AJ52="","",IF($AK52&gt;=$B$33,$B$34,VLOOKUP($AK52,'THOR i, Index'!$A:$D,4,0)))</f>
        <v>0.49160999999999999</v>
      </c>
      <c r="AM52" s="126">
        <f t="shared" si="18"/>
        <v>1</v>
      </c>
      <c r="AN52" s="127">
        <f t="shared" si="19"/>
        <v>1.0000134687671234</v>
      </c>
    </row>
    <row r="53" spans="2:40" x14ac:dyDescent="0.3">
      <c r="AE53" s="88">
        <f t="shared" si="15"/>
        <v>51</v>
      </c>
      <c r="AF53" s="26">
        <f>IF(AE53="","",WORKDAY(AF52,1,Holiday!$A$2:$A$100000))</f>
        <v>44126</v>
      </c>
      <c r="AG53" s="89">
        <f>_xlfn.IFNA(VLOOKUP($AF53,'THOR i, Index'!$A:$D,4,0),"")</f>
        <v>0.49264000000000002</v>
      </c>
      <c r="AH53" s="90" t="str">
        <f t="shared" si="16"/>
        <v/>
      </c>
      <c r="AI53" s="91" t="str">
        <f t="shared" si="21"/>
        <v/>
      </c>
      <c r="AJ53" s="102">
        <f t="shared" si="17"/>
        <v>51</v>
      </c>
      <c r="AK53" s="103">
        <f>IF(AJ53="","",WORKDAY(AK52,1,Holiday!$A$2:$A$100000))</f>
        <v>44126</v>
      </c>
      <c r="AL53" s="125">
        <f>IF(AJ53="","",IF($AK53&gt;=$B$33,$B$34,VLOOKUP($AK53,'THOR i, Index'!$A:$D,4,0)))</f>
        <v>0.49264000000000002</v>
      </c>
      <c r="AM53" s="126">
        <f t="shared" si="18"/>
        <v>4</v>
      </c>
      <c r="AN53" s="127">
        <f t="shared" si="19"/>
        <v>1.0000539879452055</v>
      </c>
    </row>
    <row r="54" spans="2:40" x14ac:dyDescent="0.3">
      <c r="AE54" s="88" t="str">
        <f t="shared" si="15"/>
        <v/>
      </c>
      <c r="AF54" s="26" t="str">
        <f>IF(AE54="","",WORKDAY(AF53,1,Holiday!$A$2:$A$100000))</f>
        <v/>
      </c>
      <c r="AG54" s="89" t="str">
        <f>_xlfn.IFNA(VLOOKUP($AF54,'THOR i, Index'!$A:$D,4,0),"")</f>
        <v/>
      </c>
      <c r="AH54" s="90" t="str">
        <f t="shared" si="16"/>
        <v/>
      </c>
      <c r="AI54" s="91" t="str">
        <f t="shared" si="21"/>
        <v/>
      </c>
      <c r="AJ54" s="102">
        <f t="shared" si="17"/>
        <v>52</v>
      </c>
      <c r="AK54" s="103">
        <f>IF(AJ54="","",WORKDAY(AK53,1,Holiday!$A$2:$A$100000))</f>
        <v>44130</v>
      </c>
      <c r="AL54" s="125">
        <f>IF(AJ54="","",IF($AK54&gt;=$B$33,$B$34,VLOOKUP($AK54,'THOR i, Index'!$A:$D,4,0)))</f>
        <v>0.49037999999999998</v>
      </c>
      <c r="AM54" s="126">
        <f t="shared" si="18"/>
        <v>1</v>
      </c>
      <c r="AN54" s="127">
        <f t="shared" si="19"/>
        <v>1.0000134350684931</v>
      </c>
    </row>
    <row r="55" spans="2:40" x14ac:dyDescent="0.3">
      <c r="AE55" s="88" t="str">
        <f t="shared" si="15"/>
        <v/>
      </c>
      <c r="AF55" s="26" t="str">
        <f>IF(AE55="","",WORKDAY(AF54,1,Holiday!$A$2:$A$100000))</f>
        <v/>
      </c>
      <c r="AG55" s="89" t="str">
        <f>_xlfn.IFNA(VLOOKUP($AF55,'THOR i, Index'!$A:$D,4,0),"")</f>
        <v/>
      </c>
      <c r="AH55" s="90" t="str">
        <f t="shared" si="16"/>
        <v/>
      </c>
      <c r="AI55" s="91" t="str">
        <f t="shared" si="21"/>
        <v/>
      </c>
      <c r="AJ55" s="102">
        <f t="shared" si="17"/>
        <v>53</v>
      </c>
      <c r="AK55" s="103">
        <f>IF(AJ55="","",WORKDAY(AK54,1,Holiday!$A$2:$A$100000))</f>
        <v>44131</v>
      </c>
      <c r="AL55" s="125">
        <f>IF(AJ55="","",IF($AK55&gt;=$B$33,$B$34,VLOOKUP($AK55,'THOR i, Index'!$A:$D,4,0)))</f>
        <v>0.49217</v>
      </c>
      <c r="AM55" s="126">
        <f t="shared" si="18"/>
        <v>1</v>
      </c>
      <c r="AN55" s="127">
        <f t="shared" si="19"/>
        <v>1.0000134841095891</v>
      </c>
    </row>
    <row r="56" spans="2:40" x14ac:dyDescent="0.3">
      <c r="L56" s="83"/>
      <c r="AE56" s="88" t="str">
        <f t="shared" si="15"/>
        <v/>
      </c>
      <c r="AF56" s="26" t="str">
        <f>IF(AE56="","",WORKDAY(AF55,1,Holiday!$A$2:$A$100000))</f>
        <v/>
      </c>
      <c r="AG56" s="89" t="str">
        <f>_xlfn.IFNA(VLOOKUP($AF56,'THOR i, Index'!$A:$D,4,0),"")</f>
        <v/>
      </c>
      <c r="AH56" s="90" t="str">
        <f t="shared" si="16"/>
        <v/>
      </c>
      <c r="AI56" s="91" t="str">
        <f t="shared" si="21"/>
        <v/>
      </c>
      <c r="AJ56" s="102">
        <f t="shared" si="17"/>
        <v>54</v>
      </c>
      <c r="AK56" s="103">
        <f>IF(AJ56="","",WORKDAY(AK55,1,Holiday!$A$2:$A$100000))</f>
        <v>44132</v>
      </c>
      <c r="AL56" s="125">
        <f>IF(AJ56="","",IF($AK56&gt;=$B$33,$B$34,VLOOKUP($AK56,'THOR i, Index'!$A:$D,4,0)))</f>
        <v>0.49217</v>
      </c>
      <c r="AM56" s="126">
        <f t="shared" si="18"/>
        <v>1</v>
      </c>
      <c r="AN56" s="127">
        <f t="shared" si="19"/>
        <v>1.0000134841095891</v>
      </c>
    </row>
    <row r="57" spans="2:40" x14ac:dyDescent="0.3">
      <c r="AE57" s="88" t="str">
        <f t="shared" si="15"/>
        <v/>
      </c>
      <c r="AF57" s="26" t="str">
        <f>IF(AE57="","",WORKDAY(AF56,1,Holiday!$A$2:$A$100000))</f>
        <v/>
      </c>
      <c r="AG57" s="89" t="str">
        <f>_xlfn.IFNA(VLOOKUP($AF57,'THOR i, Index'!$A:$D,4,0),"")</f>
        <v/>
      </c>
      <c r="AH57" s="90" t="str">
        <f t="shared" si="16"/>
        <v/>
      </c>
      <c r="AI57" s="91" t="str">
        <f t="shared" si="21"/>
        <v/>
      </c>
      <c r="AJ57" s="102">
        <f t="shared" si="17"/>
        <v>55</v>
      </c>
      <c r="AK57" s="103">
        <f>IF(AJ57="","",WORKDAY(AK56,1,Holiday!$A$2:$A$100000))</f>
        <v>44133</v>
      </c>
      <c r="AL57" s="125">
        <f>IF(AJ57="","",IF($AK57&gt;=$B$33,$B$34,VLOOKUP($AK57,'THOR i, Index'!$A:$D,4,0)))</f>
        <v>0.49217</v>
      </c>
      <c r="AM57" s="126">
        <f t="shared" si="18"/>
        <v>1</v>
      </c>
      <c r="AN57" s="127">
        <f t="shared" si="19"/>
        <v>1.0000134841095891</v>
      </c>
    </row>
    <row r="58" spans="2:40" x14ac:dyDescent="0.3">
      <c r="AE58" s="88" t="str">
        <f t="shared" si="15"/>
        <v/>
      </c>
      <c r="AF58" s="26" t="str">
        <f>IF(AE58="","",WORKDAY(AF57,1,Holiday!$A$2:$A$100000))</f>
        <v/>
      </c>
      <c r="AG58" s="89" t="str">
        <f>_xlfn.IFNA(VLOOKUP($AF58,'THOR i, Index'!$A:$D,4,0),"")</f>
        <v/>
      </c>
      <c r="AH58" s="90" t="str">
        <f t="shared" si="16"/>
        <v/>
      </c>
      <c r="AI58" s="91" t="str">
        <f t="shared" si="21"/>
        <v/>
      </c>
      <c r="AJ58" s="102">
        <f t="shared" si="17"/>
        <v>56</v>
      </c>
      <c r="AK58" s="103">
        <f>IF(AJ58="","",WORKDAY(AK57,1,Holiday!$A$2:$A$100000))</f>
        <v>44134</v>
      </c>
      <c r="AL58" s="125">
        <f>IF(AJ58="","",IF($AK58&gt;=$B$33,$B$34,VLOOKUP($AK58,'THOR i, Index'!$A:$D,4,0)))</f>
        <v>0.49217</v>
      </c>
      <c r="AM58" s="126">
        <f t="shared" si="18"/>
        <v>3</v>
      </c>
      <c r="AN58" s="127">
        <f t="shared" si="19"/>
        <v>1.0000404523287671</v>
      </c>
    </row>
    <row r="59" spans="2:40" x14ac:dyDescent="0.3">
      <c r="AE59" s="88" t="str">
        <f t="shared" si="15"/>
        <v/>
      </c>
      <c r="AF59" s="26" t="str">
        <f>IF(AE59="","",WORKDAY(AF58,1,Holiday!$A$2:$A$100000))</f>
        <v/>
      </c>
      <c r="AG59" s="89" t="str">
        <f>_xlfn.IFNA(VLOOKUP($AF59,'THOR i, Index'!$A:$D,4,0),"")</f>
        <v/>
      </c>
      <c r="AH59" s="90" t="str">
        <f t="shared" si="16"/>
        <v/>
      </c>
      <c r="AI59" s="91" t="str">
        <f t="shared" si="21"/>
        <v/>
      </c>
      <c r="AJ59" s="102">
        <f t="shared" si="17"/>
        <v>57</v>
      </c>
      <c r="AK59" s="103">
        <f>IF(AJ59="","",WORKDAY(AK58,1,Holiday!$A$2:$A$100000))</f>
        <v>44137</v>
      </c>
      <c r="AL59" s="125">
        <f>IF(AJ59="","",IF($AK59&gt;=$B$33,$B$34,VLOOKUP($AK59,'THOR i, Index'!$A:$D,4,0)))</f>
        <v>0.49217</v>
      </c>
      <c r="AM59" s="126">
        <f t="shared" si="18"/>
        <v>1</v>
      </c>
      <c r="AN59" s="127">
        <f t="shared" si="19"/>
        <v>1.0000134841095891</v>
      </c>
    </row>
    <row r="60" spans="2:40" x14ac:dyDescent="0.3">
      <c r="AE60" s="88" t="str">
        <f t="shared" si="15"/>
        <v/>
      </c>
      <c r="AF60" s="26" t="str">
        <f>IF(AE60="","",WORKDAY(AF59,1,Holiday!$A$2:$A$100000))</f>
        <v/>
      </c>
      <c r="AG60" s="89" t="str">
        <f>_xlfn.IFNA(VLOOKUP($AF60,'THOR i, Index'!$A:$D,4,0),"")</f>
        <v/>
      </c>
      <c r="AH60" s="90" t="str">
        <f t="shared" si="16"/>
        <v/>
      </c>
      <c r="AI60" s="91" t="str">
        <f t="shared" si="21"/>
        <v/>
      </c>
      <c r="AJ60" s="102">
        <f t="shared" si="17"/>
        <v>58</v>
      </c>
      <c r="AK60" s="103">
        <f>IF(AJ60="","",WORKDAY(AK59,1,Holiday!$A$2:$A$100000))</f>
        <v>44138</v>
      </c>
      <c r="AL60" s="125">
        <f>IF(AJ60="","",IF($AK60&gt;=$B$33,$B$34,VLOOKUP($AK60,'THOR i, Index'!$A:$D,4,0)))</f>
        <v>0.49217</v>
      </c>
      <c r="AM60" s="126">
        <f t="shared" si="18"/>
        <v>1</v>
      </c>
      <c r="AN60" s="127">
        <f t="shared" si="19"/>
        <v>1.0000134841095891</v>
      </c>
    </row>
    <row r="61" spans="2:40" x14ac:dyDescent="0.3">
      <c r="AE61" s="88" t="str">
        <f t="shared" si="15"/>
        <v/>
      </c>
      <c r="AF61" s="26" t="str">
        <f>IF(AE61="","",WORKDAY(AF60,1,Holiday!$A$2:$A$100000))</f>
        <v/>
      </c>
      <c r="AG61" s="89" t="str">
        <f>_xlfn.IFNA(VLOOKUP($AF61,'THOR i, Index'!$A:$D,4,0),"")</f>
        <v/>
      </c>
      <c r="AH61" s="90" t="str">
        <f t="shared" si="16"/>
        <v/>
      </c>
      <c r="AI61" s="91" t="str">
        <f t="shared" si="21"/>
        <v/>
      </c>
      <c r="AJ61" s="102">
        <f t="shared" si="17"/>
        <v>59</v>
      </c>
      <c r="AK61" s="103">
        <f>IF(AJ61="","",WORKDAY(AK60,1,Holiday!$A$2:$A$100000))</f>
        <v>44139</v>
      </c>
      <c r="AL61" s="125">
        <f>IF(AJ61="","",IF($AK61&gt;=$B$33,$B$34,VLOOKUP($AK61,'THOR i, Index'!$A:$D,4,0)))</f>
        <v>0.49217</v>
      </c>
      <c r="AM61" s="126">
        <f t="shared" si="18"/>
        <v>1</v>
      </c>
      <c r="AN61" s="127">
        <f t="shared" si="19"/>
        <v>1.0000134841095891</v>
      </c>
    </row>
    <row r="62" spans="2:40" x14ac:dyDescent="0.3">
      <c r="AE62" s="88" t="str">
        <f t="shared" si="15"/>
        <v/>
      </c>
      <c r="AF62" s="26" t="str">
        <f>IF(AE62="","",WORKDAY(AF61,1,Holiday!$A$2:$A$100000))</f>
        <v/>
      </c>
      <c r="AG62" s="89" t="str">
        <f>_xlfn.IFNA(VLOOKUP($AF62,'THOR i, Index'!$A:$D,4,0),"")</f>
        <v/>
      </c>
      <c r="AH62" s="90" t="str">
        <f t="shared" si="16"/>
        <v/>
      </c>
      <c r="AI62" s="91" t="str">
        <f t="shared" si="21"/>
        <v/>
      </c>
      <c r="AJ62" s="102">
        <f t="shared" si="17"/>
        <v>60</v>
      </c>
      <c r="AK62" s="103">
        <f>IF(AJ62="","",WORKDAY(AK61,1,Holiday!$A$2:$A$100000))</f>
        <v>44140</v>
      </c>
      <c r="AL62" s="125">
        <f>IF(AJ62="","",IF($AK62&gt;=$B$33,$B$34,VLOOKUP($AK62,'THOR i, Index'!$A:$D,4,0)))</f>
        <v>0.49217</v>
      </c>
      <c r="AM62" s="126">
        <f t="shared" si="18"/>
        <v>1</v>
      </c>
      <c r="AN62" s="127">
        <f t="shared" si="19"/>
        <v>1.0000134841095891</v>
      </c>
    </row>
    <row r="63" spans="2:40" x14ac:dyDescent="0.3">
      <c r="AE63" s="88" t="str">
        <f t="shared" si="15"/>
        <v/>
      </c>
      <c r="AF63" s="26" t="str">
        <f>IF(AE63="","",WORKDAY(AF62,1,Holiday!$A$2:$A$100000))</f>
        <v/>
      </c>
      <c r="AG63" s="89" t="str">
        <f>_xlfn.IFNA(VLOOKUP($AF63,'THOR i, Index'!$A:$D,4,0),"")</f>
        <v/>
      </c>
      <c r="AH63" s="90" t="str">
        <f t="shared" si="16"/>
        <v/>
      </c>
      <c r="AI63" s="91" t="str">
        <f t="shared" si="21"/>
        <v/>
      </c>
      <c r="AJ63" s="102">
        <f t="shared" si="17"/>
        <v>61</v>
      </c>
      <c r="AK63" s="103">
        <f>IF(AJ63="","",WORKDAY(AK62,1,Holiday!$A$2:$A$100000))</f>
        <v>44141</v>
      </c>
      <c r="AL63" s="125">
        <f>IF(AJ63="","",IF($AK63&gt;=$B$33,$B$34,VLOOKUP($AK63,'THOR i, Index'!$A:$D,4,0)))</f>
        <v>0.49217</v>
      </c>
      <c r="AM63" s="126">
        <f t="shared" si="18"/>
        <v>3</v>
      </c>
      <c r="AN63" s="127">
        <f t="shared" si="19"/>
        <v>1.0000404523287671</v>
      </c>
    </row>
    <row r="64" spans="2:40" x14ac:dyDescent="0.3">
      <c r="AE64" s="88" t="str">
        <f t="shared" si="15"/>
        <v/>
      </c>
      <c r="AF64" s="26" t="str">
        <f>IF(AE64="","",WORKDAY(AF63,1,Holiday!$A$2:$A$100000))</f>
        <v/>
      </c>
      <c r="AG64" s="89" t="str">
        <f>_xlfn.IFNA(VLOOKUP($AF64,'THOR i, Index'!$A:$D,4,0),"")</f>
        <v/>
      </c>
      <c r="AH64" s="90" t="str">
        <f t="shared" si="16"/>
        <v/>
      </c>
      <c r="AI64" s="91" t="str">
        <f t="shared" si="21"/>
        <v/>
      </c>
      <c r="AJ64" s="102">
        <f t="shared" si="17"/>
        <v>62</v>
      </c>
      <c r="AK64" s="103">
        <f>IF(AJ64="","",WORKDAY(AK63,1,Holiday!$A$2:$A$100000))</f>
        <v>44144</v>
      </c>
      <c r="AL64" s="125">
        <f>IF(AJ64="","",IF($AK64&gt;=$B$33,$B$34,VLOOKUP($AK64,'THOR i, Index'!$A:$D,4,0)))</f>
        <v>0.49217</v>
      </c>
      <c r="AM64" s="126">
        <f t="shared" si="18"/>
        <v>1</v>
      </c>
      <c r="AN64" s="127">
        <f t="shared" si="19"/>
        <v>1.0000134841095891</v>
      </c>
    </row>
    <row r="65" spans="5:40" x14ac:dyDescent="0.3">
      <c r="AE65" s="88" t="str">
        <f t="shared" si="15"/>
        <v/>
      </c>
      <c r="AF65" s="26" t="str">
        <f>IF(AE65="","",WORKDAY(AF64,1,Holiday!$A$2:$A$100000))</f>
        <v/>
      </c>
      <c r="AG65" s="89" t="str">
        <f>_xlfn.IFNA(VLOOKUP($AF65,'THOR i, Index'!$A:$D,4,0),"")</f>
        <v/>
      </c>
      <c r="AH65" s="90" t="str">
        <f t="shared" si="16"/>
        <v/>
      </c>
      <c r="AI65" s="91" t="str">
        <f t="shared" si="21"/>
        <v/>
      </c>
      <c r="AJ65" s="102">
        <f t="shared" si="17"/>
        <v>63</v>
      </c>
      <c r="AK65" s="103">
        <f>IF(AJ65="","",WORKDAY(AK64,1,Holiday!$A$2:$A$100000))</f>
        <v>44145</v>
      </c>
      <c r="AL65" s="125">
        <f>IF(AJ65="","",IF($AK65&gt;=$B$33,$B$34,VLOOKUP($AK65,'THOR i, Index'!$A:$D,4,0)))</f>
        <v>0.49217</v>
      </c>
      <c r="AM65" s="126" t="str">
        <f t="shared" si="18"/>
        <v/>
      </c>
      <c r="AN65" s="127" t="str">
        <f t="shared" si="19"/>
        <v/>
      </c>
    </row>
    <row r="66" spans="5:40" x14ac:dyDescent="0.3">
      <c r="AE66" s="88" t="str">
        <f t="shared" si="15"/>
        <v/>
      </c>
      <c r="AF66" s="26" t="str">
        <f>IF(AE66="","",WORKDAY(AF65,1,Holiday!$A$2:$A$100000))</f>
        <v/>
      </c>
      <c r="AG66" s="89" t="str">
        <f>_xlfn.IFNA(VLOOKUP($AF66,'THOR i, Index'!$A:$D,4,0),"")</f>
        <v/>
      </c>
      <c r="AH66" s="90" t="str">
        <f t="shared" si="16"/>
        <v/>
      </c>
      <c r="AI66" s="91" t="str">
        <f t="shared" si="21"/>
        <v/>
      </c>
      <c r="AJ66" s="102" t="str">
        <f t="shared" si="17"/>
        <v/>
      </c>
      <c r="AK66" s="103" t="str">
        <f>IF(AJ66="","",WORKDAY(AK65,1,Holiday!$A$2:$A$100000))</f>
        <v/>
      </c>
      <c r="AL66" s="125" t="str">
        <f>IF(AJ66="","",IF($AK66&gt;=$B$33,$B$34,VLOOKUP($AK66,'THOR i, Index'!$A:$D,4,0)))</f>
        <v/>
      </c>
      <c r="AM66" s="126" t="str">
        <f t="shared" si="18"/>
        <v/>
      </c>
      <c r="AN66" s="127" t="str">
        <f t="shared" si="19"/>
        <v/>
      </c>
    </row>
    <row r="67" spans="5:40" x14ac:dyDescent="0.3">
      <c r="AE67" s="88" t="str">
        <f t="shared" si="15"/>
        <v/>
      </c>
      <c r="AF67" s="26" t="str">
        <f>IF(AE67="","",WORKDAY(AF66,1,Holiday!$A$2:$A$100000))</f>
        <v/>
      </c>
      <c r="AG67" s="89" t="str">
        <f>_xlfn.IFNA(VLOOKUP($AF67,'THOR i, Index'!$A:$D,4,0),"")</f>
        <v/>
      </c>
      <c r="AH67" s="90" t="str">
        <f t="shared" si="16"/>
        <v/>
      </c>
      <c r="AI67" s="91" t="str">
        <f t="shared" si="21"/>
        <v/>
      </c>
      <c r="AJ67" s="102" t="str">
        <f t="shared" si="17"/>
        <v/>
      </c>
      <c r="AK67" s="103" t="str">
        <f>IF(AJ67="","",WORKDAY(AK66,1,Holiday!$A$2:$A$100000))</f>
        <v/>
      </c>
      <c r="AL67" s="125" t="str">
        <f>IF(AJ67="","",IF($AK67&gt;=$B$33,$B$34,VLOOKUP($AK67,'THOR i, Index'!$A:$D,4,0)))</f>
        <v/>
      </c>
      <c r="AM67" s="126" t="str">
        <f t="shared" si="18"/>
        <v/>
      </c>
      <c r="AN67" s="127" t="str">
        <f t="shared" si="19"/>
        <v/>
      </c>
    </row>
    <row r="68" spans="5:40" x14ac:dyDescent="0.3">
      <c r="AE68" s="88" t="str">
        <f t="shared" ref="AE68:AE131" si="25">IF(AE67&gt;$B$35,"",AE67+1)</f>
        <v/>
      </c>
      <c r="AF68" s="26" t="str">
        <f>IF(AE68="","",WORKDAY(AF67,1,Holiday!$A$2:$A$100000))</f>
        <v/>
      </c>
      <c r="AG68" s="89" t="str">
        <f>_xlfn.IFNA(VLOOKUP($AF68,'THOR i, Index'!$A:$D,4,0),"")</f>
        <v/>
      </c>
      <c r="AH68" s="90" t="str">
        <f t="shared" ref="AH68:AH131" si="26">IFERROR(AF69-AF68,"")</f>
        <v/>
      </c>
      <c r="AI68" s="91" t="str">
        <f t="shared" si="21"/>
        <v/>
      </c>
      <c r="AJ68" s="102" t="str">
        <f t="shared" ref="AJ68:AJ131" si="27">IF(AJ67&gt;$B$41,"",AJ67+1)</f>
        <v/>
      </c>
      <c r="AK68" s="103" t="str">
        <f>IF(AJ68="","",WORKDAY(AK67,1,Holiday!$A$2:$A$100000))</f>
        <v/>
      </c>
      <c r="AL68" s="125" t="str">
        <f>IF(AJ68="","",IF($AK68&gt;=$B$33,$B$34,VLOOKUP($AK68,'THOR i, Index'!$A:$D,4,0)))</f>
        <v/>
      </c>
      <c r="AM68" s="126" t="str">
        <f t="shared" ref="AM68:AM131" si="28">IFERROR(AK69-AK68,"")</f>
        <v/>
      </c>
      <c r="AN68" s="127" t="str">
        <f t="shared" ref="AN68:AN131" si="29">IFERROR(1+$AL68%*$AM68/365,"")</f>
        <v/>
      </c>
    </row>
    <row r="69" spans="5:40" x14ac:dyDescent="0.3">
      <c r="AE69" s="88" t="str">
        <f t="shared" si="25"/>
        <v/>
      </c>
      <c r="AF69" s="26" t="str">
        <f>IF(AE69="","",WORKDAY(AF68,1,Holiday!$A$2:$A$100000))</f>
        <v/>
      </c>
      <c r="AG69" s="89" t="str">
        <f>_xlfn.IFNA(VLOOKUP($AF69,'THOR i, Index'!$A:$D,4,0),"")</f>
        <v/>
      </c>
      <c r="AH69" s="90" t="str">
        <f t="shared" si="26"/>
        <v/>
      </c>
      <c r="AI69" s="91" t="str">
        <f t="shared" ref="AI69:AI132" si="30">IFERROR(1+$AG69%*$AH69/365,"")</f>
        <v/>
      </c>
      <c r="AJ69" s="102" t="str">
        <f t="shared" si="27"/>
        <v/>
      </c>
      <c r="AK69" s="103" t="str">
        <f>IF(AJ69="","",WORKDAY(AK68,1,Holiday!$A$2:$A$100000))</f>
        <v/>
      </c>
      <c r="AL69" s="125" t="str">
        <f>IF(AJ69="","",IF($AK69&gt;=$B$33,$B$34,VLOOKUP($AK69,'THOR i, Index'!$A:$D,4,0)))</f>
        <v/>
      </c>
      <c r="AM69" s="126" t="str">
        <f t="shared" si="28"/>
        <v/>
      </c>
      <c r="AN69" s="127" t="str">
        <f t="shared" si="29"/>
        <v/>
      </c>
    </row>
    <row r="70" spans="5:40" x14ac:dyDescent="0.3">
      <c r="AE70" s="88" t="str">
        <f t="shared" si="25"/>
        <v/>
      </c>
      <c r="AF70" s="26" t="str">
        <f>IF(AE70="","",WORKDAY(AF69,1,Holiday!$A$2:$A$100000))</f>
        <v/>
      </c>
      <c r="AG70" s="89" t="str">
        <f>_xlfn.IFNA(VLOOKUP($AF70,'THOR i, Index'!$A:$D,4,0),"")</f>
        <v/>
      </c>
      <c r="AH70" s="90" t="str">
        <f t="shared" si="26"/>
        <v/>
      </c>
      <c r="AI70" s="91" t="str">
        <f t="shared" si="30"/>
        <v/>
      </c>
      <c r="AJ70" s="102" t="str">
        <f t="shared" si="27"/>
        <v/>
      </c>
      <c r="AK70" s="103" t="str">
        <f>IF(AJ70="","",WORKDAY(AK69,1,Holiday!$A$2:$A$100000))</f>
        <v/>
      </c>
      <c r="AL70" s="125" t="str">
        <f>IF(AJ70="","",IF($AK70&gt;=$B$33,$B$34,VLOOKUP($AK70,'THOR i, Index'!$A:$D,4,0)))</f>
        <v/>
      </c>
      <c r="AM70" s="126" t="str">
        <f t="shared" si="28"/>
        <v/>
      </c>
      <c r="AN70" s="127" t="str">
        <f t="shared" si="29"/>
        <v/>
      </c>
    </row>
    <row r="71" spans="5:40" x14ac:dyDescent="0.3">
      <c r="AE71" s="88" t="str">
        <f t="shared" si="25"/>
        <v/>
      </c>
      <c r="AF71" s="26" t="str">
        <f>IF(AE71="","",WORKDAY(AF70,1,Holiday!$A$2:$A$100000))</f>
        <v/>
      </c>
      <c r="AG71" s="89" t="str">
        <f>_xlfn.IFNA(VLOOKUP($AF71,'THOR i, Index'!$A:$D,4,0),"")</f>
        <v/>
      </c>
      <c r="AH71" s="90" t="str">
        <f t="shared" si="26"/>
        <v/>
      </c>
      <c r="AI71" s="91" t="str">
        <f t="shared" si="30"/>
        <v/>
      </c>
      <c r="AJ71" s="102" t="str">
        <f t="shared" si="27"/>
        <v/>
      </c>
      <c r="AK71" s="103" t="str">
        <f>IF(AJ71="","",WORKDAY(AK70,1,Holiday!$A$2:$A$100000))</f>
        <v/>
      </c>
      <c r="AL71" s="125" t="str">
        <f>IF(AJ71="","",IF($AK71&gt;=$B$33,$B$34,VLOOKUP($AK71,'THOR i, Index'!$A:$D,4,0)))</f>
        <v/>
      </c>
      <c r="AM71" s="126" t="str">
        <f t="shared" si="28"/>
        <v/>
      </c>
      <c r="AN71" s="127" t="str">
        <f t="shared" si="29"/>
        <v/>
      </c>
    </row>
    <row r="72" spans="5:40" x14ac:dyDescent="0.3">
      <c r="AE72" s="88" t="str">
        <f t="shared" si="25"/>
        <v/>
      </c>
      <c r="AF72" s="26" t="str">
        <f>IF(AE72="","",WORKDAY(AF71,1,Holiday!$A$2:$A$100000))</f>
        <v/>
      </c>
      <c r="AG72" s="89" t="str">
        <f>_xlfn.IFNA(VLOOKUP($AF72,'THOR i, Index'!$A:$D,4,0),"")</f>
        <v/>
      </c>
      <c r="AH72" s="90" t="str">
        <f t="shared" si="26"/>
        <v/>
      </c>
      <c r="AI72" s="91" t="str">
        <f t="shared" si="30"/>
        <v/>
      </c>
      <c r="AJ72" s="102" t="str">
        <f t="shared" si="27"/>
        <v/>
      </c>
      <c r="AK72" s="103" t="str">
        <f>IF(AJ72="","",WORKDAY(AK71,1,Holiday!$A$2:$A$100000))</f>
        <v/>
      </c>
      <c r="AL72" s="125" t="str">
        <f>IF(AJ72="","",IF($AK72&gt;=$B$33,$B$34,VLOOKUP($AK72,'THOR i, Index'!$A:$D,4,0)))</f>
        <v/>
      </c>
      <c r="AM72" s="126" t="str">
        <f t="shared" si="28"/>
        <v/>
      </c>
      <c r="AN72" s="127" t="str">
        <f t="shared" si="29"/>
        <v/>
      </c>
    </row>
    <row r="73" spans="5:40" x14ac:dyDescent="0.3">
      <c r="AE73" s="88" t="str">
        <f t="shared" si="25"/>
        <v/>
      </c>
      <c r="AF73" s="26" t="str">
        <f>IF(AE73="","",WORKDAY(AF72,1,Holiday!$A$2:$A$100000))</f>
        <v/>
      </c>
      <c r="AG73" s="89" t="str">
        <f>_xlfn.IFNA(VLOOKUP($AF73,'THOR i, Index'!$A:$D,4,0),"")</f>
        <v/>
      </c>
      <c r="AH73" s="90" t="str">
        <f t="shared" si="26"/>
        <v/>
      </c>
      <c r="AI73" s="91" t="str">
        <f t="shared" si="30"/>
        <v/>
      </c>
      <c r="AJ73" s="102" t="str">
        <f t="shared" si="27"/>
        <v/>
      </c>
      <c r="AK73" s="103" t="str">
        <f>IF(AJ73="","",WORKDAY(AK72,1,Holiday!$A$2:$A$100000))</f>
        <v/>
      </c>
      <c r="AL73" s="125" t="str">
        <f>IF(AJ73="","",IF($AK73&gt;=$B$33,$B$34,VLOOKUP($AK73,'THOR i, Index'!$A:$D,4,0)))</f>
        <v/>
      </c>
      <c r="AM73" s="126" t="str">
        <f t="shared" si="28"/>
        <v/>
      </c>
      <c r="AN73" s="127" t="str">
        <f t="shared" si="29"/>
        <v/>
      </c>
    </row>
    <row r="74" spans="5:40" x14ac:dyDescent="0.3">
      <c r="AE74" s="88" t="str">
        <f t="shared" si="25"/>
        <v/>
      </c>
      <c r="AF74" s="26" t="str">
        <f>IF(AE74="","",WORKDAY(AF73,1,Holiday!$A$2:$A$100000))</f>
        <v/>
      </c>
      <c r="AG74" s="89" t="str">
        <f>_xlfn.IFNA(VLOOKUP($AF74,'THOR i, Index'!$A:$D,4,0),"")</f>
        <v/>
      </c>
      <c r="AH74" s="90" t="str">
        <f t="shared" si="26"/>
        <v/>
      </c>
      <c r="AI74" s="91" t="str">
        <f t="shared" si="30"/>
        <v/>
      </c>
      <c r="AJ74" s="102" t="str">
        <f t="shared" si="27"/>
        <v/>
      </c>
      <c r="AK74" s="103" t="str">
        <f>IF(AJ74="","",WORKDAY(AK73,1,Holiday!$A$2:$A$100000))</f>
        <v/>
      </c>
      <c r="AL74" s="125" t="str">
        <f>IF(AJ74="","",IF($AK74&gt;=$B$33,$B$34,VLOOKUP($AK74,'THOR i, Index'!$A:$D,4,0)))</f>
        <v/>
      </c>
      <c r="AM74" s="126" t="str">
        <f t="shared" si="28"/>
        <v/>
      </c>
      <c r="AN74" s="127" t="str">
        <f t="shared" si="29"/>
        <v/>
      </c>
    </row>
    <row r="75" spans="5:40" x14ac:dyDescent="0.3">
      <c r="AE75" s="88" t="str">
        <f t="shared" si="25"/>
        <v/>
      </c>
      <c r="AF75" s="26" t="str">
        <f>IF(AE75="","",WORKDAY(AF74,1,Holiday!$A$2:$A$100000))</f>
        <v/>
      </c>
      <c r="AG75" s="89" t="str">
        <f>_xlfn.IFNA(VLOOKUP($AF75,'THOR i, Index'!$A:$D,4,0),"")</f>
        <v/>
      </c>
      <c r="AH75" s="90" t="str">
        <f t="shared" si="26"/>
        <v/>
      </c>
      <c r="AI75" s="91" t="str">
        <f t="shared" si="30"/>
        <v/>
      </c>
      <c r="AJ75" s="102" t="str">
        <f t="shared" si="27"/>
        <v/>
      </c>
      <c r="AK75" s="103" t="str">
        <f>IF(AJ75="","",WORKDAY(AK74,1,Holiday!$A$2:$A$100000))</f>
        <v/>
      </c>
      <c r="AL75" s="125" t="str">
        <f>IF(AJ75="","",IF($AK75&gt;=$B$33,$B$34,VLOOKUP($AK75,'THOR i, Index'!$A:$D,4,0)))</f>
        <v/>
      </c>
      <c r="AM75" s="126" t="str">
        <f t="shared" si="28"/>
        <v/>
      </c>
      <c r="AN75" s="127" t="str">
        <f t="shared" si="29"/>
        <v/>
      </c>
    </row>
    <row r="76" spans="5:40" x14ac:dyDescent="0.3">
      <c r="E76" s="35"/>
      <c r="AE76" s="88" t="str">
        <f t="shared" si="25"/>
        <v/>
      </c>
      <c r="AF76" s="26" t="str">
        <f>IF(AE76="","",WORKDAY(AF75,1,Holiday!$A$2:$A$100000))</f>
        <v/>
      </c>
      <c r="AG76" s="89" t="str">
        <f>_xlfn.IFNA(VLOOKUP($AF76,'THOR i, Index'!$A:$D,4,0),"")</f>
        <v/>
      </c>
      <c r="AH76" s="90" t="str">
        <f t="shared" si="26"/>
        <v/>
      </c>
      <c r="AI76" s="91" t="str">
        <f t="shared" si="30"/>
        <v/>
      </c>
      <c r="AJ76" s="102" t="str">
        <f t="shared" si="27"/>
        <v/>
      </c>
      <c r="AK76" s="103" t="str">
        <f>IF(AJ76="","",WORKDAY(AK75,1,Holiday!$A$2:$A$100000))</f>
        <v/>
      </c>
      <c r="AL76" s="125" t="str">
        <f>IF(AJ76="","",IF($AK76&gt;=$B$33,$B$34,VLOOKUP($AK76,'THOR i, Index'!$A:$D,4,0)))</f>
        <v/>
      </c>
      <c r="AM76" s="126" t="str">
        <f t="shared" si="28"/>
        <v/>
      </c>
      <c r="AN76" s="127" t="str">
        <f t="shared" si="29"/>
        <v/>
      </c>
    </row>
    <row r="77" spans="5:40" x14ac:dyDescent="0.3">
      <c r="AE77" s="88" t="str">
        <f t="shared" si="25"/>
        <v/>
      </c>
      <c r="AF77" s="26" t="str">
        <f>IF(AE77="","",WORKDAY(AF76,1,Holiday!$A$2:$A$100000))</f>
        <v/>
      </c>
      <c r="AG77" s="89" t="str">
        <f>_xlfn.IFNA(VLOOKUP($AF77,'THOR i, Index'!$A:$D,4,0),"")</f>
        <v/>
      </c>
      <c r="AH77" s="90" t="str">
        <f t="shared" si="26"/>
        <v/>
      </c>
      <c r="AI77" s="91" t="str">
        <f t="shared" si="30"/>
        <v/>
      </c>
      <c r="AJ77" s="102" t="str">
        <f t="shared" si="27"/>
        <v/>
      </c>
      <c r="AK77" s="103" t="str">
        <f>IF(AJ77="","",WORKDAY(AK76,1,Holiday!$A$2:$A$100000))</f>
        <v/>
      </c>
      <c r="AL77" s="125" t="str">
        <f>IF(AJ77="","",IF($AK77&gt;=$B$33,$B$34,VLOOKUP($AK77,'THOR i, Index'!$A:$D,4,0)))</f>
        <v/>
      </c>
      <c r="AM77" s="126" t="str">
        <f t="shared" si="28"/>
        <v/>
      </c>
      <c r="AN77" s="127" t="str">
        <f t="shared" si="29"/>
        <v/>
      </c>
    </row>
    <row r="78" spans="5:40" x14ac:dyDescent="0.3">
      <c r="AE78" s="88" t="str">
        <f t="shared" si="25"/>
        <v/>
      </c>
      <c r="AF78" s="26" t="str">
        <f>IF(AE78="","",WORKDAY(AF77,1,Holiday!$A$2:$A$100000))</f>
        <v/>
      </c>
      <c r="AG78" s="89" t="str">
        <f>_xlfn.IFNA(VLOOKUP($AF78,'THOR i, Index'!$A:$D,4,0),"")</f>
        <v/>
      </c>
      <c r="AH78" s="90" t="str">
        <f t="shared" si="26"/>
        <v/>
      </c>
      <c r="AI78" s="91" t="str">
        <f t="shared" si="30"/>
        <v/>
      </c>
      <c r="AJ78" s="102" t="str">
        <f t="shared" si="27"/>
        <v/>
      </c>
      <c r="AK78" s="103" t="str">
        <f>IF(AJ78="","",WORKDAY(AK77,1,Holiday!$A$2:$A$100000))</f>
        <v/>
      </c>
      <c r="AL78" s="125" t="str">
        <f>IF(AJ78="","",IF($AK78&gt;=$B$33,$B$34,VLOOKUP($AK78,'THOR i, Index'!$A:$D,4,0)))</f>
        <v/>
      </c>
      <c r="AM78" s="126" t="str">
        <f t="shared" si="28"/>
        <v/>
      </c>
      <c r="AN78" s="127" t="str">
        <f t="shared" si="29"/>
        <v/>
      </c>
    </row>
    <row r="79" spans="5:40" x14ac:dyDescent="0.3">
      <c r="AE79" s="88" t="str">
        <f t="shared" si="25"/>
        <v/>
      </c>
      <c r="AF79" s="26" t="str">
        <f>IF(AE79="","",WORKDAY(AF78,1,Holiday!$A$2:$A$100000))</f>
        <v/>
      </c>
      <c r="AG79" s="89" t="str">
        <f>_xlfn.IFNA(VLOOKUP($AF79,'THOR i, Index'!$A:$D,4,0),"")</f>
        <v/>
      </c>
      <c r="AH79" s="90" t="str">
        <f t="shared" si="26"/>
        <v/>
      </c>
      <c r="AI79" s="91" t="str">
        <f t="shared" si="30"/>
        <v/>
      </c>
      <c r="AJ79" s="102" t="str">
        <f t="shared" si="27"/>
        <v/>
      </c>
      <c r="AK79" s="103" t="str">
        <f>IF(AJ79="","",WORKDAY(AK78,1,Holiday!$A$2:$A$100000))</f>
        <v/>
      </c>
      <c r="AL79" s="125" t="str">
        <f>IF(AJ79="","",IF($AK79&gt;=$B$33,$B$34,VLOOKUP($AK79,'THOR i, Index'!$A:$D,4,0)))</f>
        <v/>
      </c>
      <c r="AM79" s="126" t="str">
        <f t="shared" si="28"/>
        <v/>
      </c>
      <c r="AN79" s="127" t="str">
        <f t="shared" si="29"/>
        <v/>
      </c>
    </row>
    <row r="80" spans="5:40" x14ac:dyDescent="0.3">
      <c r="AE80" s="88" t="str">
        <f t="shared" si="25"/>
        <v/>
      </c>
      <c r="AF80" s="26" t="str">
        <f>IF(AE80="","",WORKDAY(AF79,1,Holiday!$A$2:$A$100000))</f>
        <v/>
      </c>
      <c r="AG80" s="89" t="str">
        <f>_xlfn.IFNA(VLOOKUP($AF80,'THOR i, Index'!$A:$D,4,0),"")</f>
        <v/>
      </c>
      <c r="AH80" s="90" t="str">
        <f t="shared" si="26"/>
        <v/>
      </c>
      <c r="AI80" s="91" t="str">
        <f t="shared" si="30"/>
        <v/>
      </c>
      <c r="AJ80" s="102" t="str">
        <f t="shared" si="27"/>
        <v/>
      </c>
      <c r="AK80" s="103" t="str">
        <f>IF(AJ80="","",WORKDAY(AK79,1,Holiday!$A$2:$A$100000))</f>
        <v/>
      </c>
      <c r="AL80" s="125" t="str">
        <f>IF(AJ80="","",IF($AK80&gt;=$B$33,$B$34,VLOOKUP($AK80,'THOR i, Index'!$A:$D,4,0)))</f>
        <v/>
      </c>
      <c r="AM80" s="126" t="str">
        <f t="shared" si="28"/>
        <v/>
      </c>
      <c r="AN80" s="127" t="str">
        <f t="shared" si="29"/>
        <v/>
      </c>
    </row>
    <row r="81" spans="6:40" x14ac:dyDescent="0.3">
      <c r="AE81" s="88" t="str">
        <f t="shared" si="25"/>
        <v/>
      </c>
      <c r="AF81" s="26" t="str">
        <f>IF(AE81="","",WORKDAY(AF80,1,Holiday!$A$2:$A$100000))</f>
        <v/>
      </c>
      <c r="AG81" s="89" t="str">
        <f>_xlfn.IFNA(VLOOKUP($AF81,'THOR i, Index'!$A:$D,4,0),"")</f>
        <v/>
      </c>
      <c r="AH81" s="90" t="str">
        <f t="shared" si="26"/>
        <v/>
      </c>
      <c r="AI81" s="91" t="str">
        <f t="shared" si="30"/>
        <v/>
      </c>
      <c r="AJ81" s="102" t="str">
        <f t="shared" si="27"/>
        <v/>
      </c>
      <c r="AK81" s="103" t="str">
        <f>IF(AJ81="","",WORKDAY(AK80,1,Holiday!$A$2:$A$100000))</f>
        <v/>
      </c>
      <c r="AL81" s="125" t="str">
        <f>IF(AJ81="","",IF($AK81&gt;=$B$33,$B$34,VLOOKUP($AK81,'THOR i, Index'!$A:$D,4,0)))</f>
        <v/>
      </c>
      <c r="AM81" s="126" t="str">
        <f t="shared" si="28"/>
        <v/>
      </c>
      <c r="AN81" s="127" t="str">
        <f t="shared" si="29"/>
        <v/>
      </c>
    </row>
    <row r="82" spans="6:40" x14ac:dyDescent="0.3">
      <c r="F82" s="35"/>
      <c r="G82" s="35"/>
      <c r="H82" s="35"/>
      <c r="I82" s="35"/>
      <c r="AE82" s="88" t="str">
        <f t="shared" si="25"/>
        <v/>
      </c>
      <c r="AF82" s="26" t="str">
        <f>IF(AE82="","",WORKDAY(AF81,1,Holiday!$A$2:$A$100000))</f>
        <v/>
      </c>
      <c r="AG82" s="89" t="str">
        <f>_xlfn.IFNA(VLOOKUP($AF82,'THOR i, Index'!$A:$D,4,0),"")</f>
        <v/>
      </c>
      <c r="AH82" s="90" t="str">
        <f t="shared" si="26"/>
        <v/>
      </c>
      <c r="AI82" s="91" t="str">
        <f t="shared" si="30"/>
        <v/>
      </c>
      <c r="AJ82" s="102" t="str">
        <f t="shared" si="27"/>
        <v/>
      </c>
      <c r="AK82" s="103" t="str">
        <f>IF(AJ82="","",WORKDAY(AK81,1,Holiday!$A$2:$A$100000))</f>
        <v/>
      </c>
      <c r="AL82" s="125" t="str">
        <f>IF(AJ82="","",IF($AK82&gt;=$B$33,$B$34,VLOOKUP($AK82,'THOR i, Index'!$A:$D,4,0)))</f>
        <v/>
      </c>
      <c r="AM82" s="126" t="str">
        <f t="shared" si="28"/>
        <v/>
      </c>
      <c r="AN82" s="127" t="str">
        <f t="shared" si="29"/>
        <v/>
      </c>
    </row>
    <row r="83" spans="6:40" x14ac:dyDescent="0.3">
      <c r="F83" s="35"/>
      <c r="G83" s="35"/>
      <c r="H83" s="35"/>
      <c r="I83" s="35"/>
      <c r="AE83" s="88" t="str">
        <f t="shared" si="25"/>
        <v/>
      </c>
      <c r="AF83" s="26" t="str">
        <f>IF(AE83="","",WORKDAY(AF82,1,Holiday!$A$2:$A$100000))</f>
        <v/>
      </c>
      <c r="AG83" s="89" t="str">
        <f>_xlfn.IFNA(VLOOKUP($AF83,'THOR i, Index'!$A:$D,4,0),"")</f>
        <v/>
      </c>
      <c r="AH83" s="90" t="str">
        <f t="shared" si="26"/>
        <v/>
      </c>
      <c r="AI83" s="91" t="str">
        <f t="shared" si="30"/>
        <v/>
      </c>
      <c r="AJ83" s="102" t="str">
        <f t="shared" si="27"/>
        <v/>
      </c>
      <c r="AK83" s="103" t="str">
        <f>IF(AJ83="","",WORKDAY(AK82,1,Holiday!$A$2:$A$100000))</f>
        <v/>
      </c>
      <c r="AL83" s="125" t="str">
        <f>IF(AJ83="","",IF($AK83&gt;=$B$33,$B$34,VLOOKUP($AK83,'THOR i, Index'!$A:$D,4,0)))</f>
        <v/>
      </c>
      <c r="AM83" s="126" t="str">
        <f t="shared" si="28"/>
        <v/>
      </c>
      <c r="AN83" s="127" t="str">
        <f t="shared" si="29"/>
        <v/>
      </c>
    </row>
    <row r="84" spans="6:40" x14ac:dyDescent="0.3">
      <c r="AE84" s="88" t="str">
        <f t="shared" si="25"/>
        <v/>
      </c>
      <c r="AF84" s="26" t="str">
        <f>IF(AE84="","",WORKDAY(AF83,1,Holiday!$A$2:$A$100000))</f>
        <v/>
      </c>
      <c r="AG84" s="89" t="str">
        <f>_xlfn.IFNA(VLOOKUP($AF84,'THOR i, Index'!$A:$D,4,0),"")</f>
        <v/>
      </c>
      <c r="AH84" s="90" t="str">
        <f t="shared" si="26"/>
        <v/>
      </c>
      <c r="AI84" s="91" t="str">
        <f t="shared" si="30"/>
        <v/>
      </c>
      <c r="AJ84" s="102" t="str">
        <f t="shared" si="27"/>
        <v/>
      </c>
      <c r="AK84" s="103" t="str">
        <f>IF(AJ84="","",WORKDAY(AK83,1,Holiday!$A$2:$A$100000))</f>
        <v/>
      </c>
      <c r="AL84" s="125" t="str">
        <f>IF(AJ84="","",IF($AK84&gt;=$B$33,$B$34,VLOOKUP($AK84,'THOR i, Index'!$A:$D,4,0)))</f>
        <v/>
      </c>
      <c r="AM84" s="126" t="str">
        <f t="shared" si="28"/>
        <v/>
      </c>
      <c r="AN84" s="127" t="str">
        <f t="shared" si="29"/>
        <v/>
      </c>
    </row>
    <row r="85" spans="6:40" x14ac:dyDescent="0.3">
      <c r="AE85" s="88" t="str">
        <f t="shared" si="25"/>
        <v/>
      </c>
      <c r="AF85" s="26" t="str">
        <f>IF(AE85="","",WORKDAY(AF84,1,Holiday!$A$2:$A$100000))</f>
        <v/>
      </c>
      <c r="AG85" s="89" t="str">
        <f>_xlfn.IFNA(VLOOKUP($AF85,'THOR i, Index'!$A:$D,4,0),"")</f>
        <v/>
      </c>
      <c r="AH85" s="90" t="str">
        <f t="shared" si="26"/>
        <v/>
      </c>
      <c r="AI85" s="91" t="str">
        <f t="shared" si="30"/>
        <v/>
      </c>
      <c r="AJ85" s="102" t="str">
        <f t="shared" si="27"/>
        <v/>
      </c>
      <c r="AK85" s="103" t="str">
        <f>IF(AJ85="","",WORKDAY(AK84,1,Holiday!$A$2:$A$100000))</f>
        <v/>
      </c>
      <c r="AL85" s="125" t="str">
        <f>IF(AJ85="","",IF($AK85&gt;=$B$33,$B$34,VLOOKUP($AK85,'THOR i, Index'!$A:$D,4,0)))</f>
        <v/>
      </c>
      <c r="AM85" s="126" t="str">
        <f t="shared" si="28"/>
        <v/>
      </c>
      <c r="AN85" s="127" t="str">
        <f t="shared" si="29"/>
        <v/>
      </c>
    </row>
    <row r="86" spans="6:40" x14ac:dyDescent="0.3">
      <c r="AE86" s="88" t="str">
        <f t="shared" si="25"/>
        <v/>
      </c>
      <c r="AF86" s="26" t="str">
        <f>IF(AE86="","",WORKDAY(AF85,1,Holiday!$A$2:$A$100000))</f>
        <v/>
      </c>
      <c r="AG86" s="89" t="str">
        <f>_xlfn.IFNA(VLOOKUP($AF86,'THOR i, Index'!$A:$D,4,0),"")</f>
        <v/>
      </c>
      <c r="AH86" s="90" t="str">
        <f t="shared" si="26"/>
        <v/>
      </c>
      <c r="AI86" s="91" t="str">
        <f t="shared" si="30"/>
        <v/>
      </c>
      <c r="AJ86" s="102" t="str">
        <f t="shared" si="27"/>
        <v/>
      </c>
      <c r="AK86" s="103" t="str">
        <f>IF(AJ86="","",WORKDAY(AK85,1,Holiday!$A$2:$A$100000))</f>
        <v/>
      </c>
      <c r="AL86" s="125" t="str">
        <f>IF(AJ86="","",IF($AK86&gt;=$B$33,$B$34,VLOOKUP($AK86,'THOR i, Index'!$A:$D,4,0)))</f>
        <v/>
      </c>
      <c r="AM86" s="126" t="str">
        <f t="shared" si="28"/>
        <v/>
      </c>
      <c r="AN86" s="127" t="str">
        <f t="shared" si="29"/>
        <v/>
      </c>
    </row>
    <row r="87" spans="6:40" x14ac:dyDescent="0.3">
      <c r="AE87" s="88" t="str">
        <f t="shared" si="25"/>
        <v/>
      </c>
      <c r="AF87" s="26" t="str">
        <f>IF(AE87="","",WORKDAY(AF86,1,Holiday!$A$2:$A$100000))</f>
        <v/>
      </c>
      <c r="AG87" s="89" t="str">
        <f>_xlfn.IFNA(VLOOKUP($AF87,'THOR i, Index'!$A:$D,4,0),"")</f>
        <v/>
      </c>
      <c r="AH87" s="90" t="str">
        <f t="shared" si="26"/>
        <v/>
      </c>
      <c r="AI87" s="91" t="str">
        <f t="shared" si="30"/>
        <v/>
      </c>
      <c r="AJ87" s="102" t="str">
        <f t="shared" si="27"/>
        <v/>
      </c>
      <c r="AK87" s="103" t="str">
        <f>IF(AJ87="","",WORKDAY(AK86,1,Holiday!$A$2:$A$100000))</f>
        <v/>
      </c>
      <c r="AL87" s="125" t="str">
        <f>IF(AJ87="","",IF($AK87&gt;=$B$33,$B$34,VLOOKUP($AK87,'THOR i, Index'!$A:$D,4,0)))</f>
        <v/>
      </c>
      <c r="AM87" s="126" t="str">
        <f t="shared" si="28"/>
        <v/>
      </c>
      <c r="AN87" s="127" t="str">
        <f t="shared" si="29"/>
        <v/>
      </c>
    </row>
    <row r="88" spans="6:40" x14ac:dyDescent="0.3">
      <c r="AE88" s="88" t="str">
        <f t="shared" si="25"/>
        <v/>
      </c>
      <c r="AF88" s="26" t="str">
        <f>IF(AE88="","",WORKDAY(AF87,1,Holiday!$A$2:$A$100000))</f>
        <v/>
      </c>
      <c r="AG88" s="89" t="str">
        <f>_xlfn.IFNA(VLOOKUP($AF88,'THOR i, Index'!$A:$D,4,0),"")</f>
        <v/>
      </c>
      <c r="AH88" s="90" t="str">
        <f t="shared" si="26"/>
        <v/>
      </c>
      <c r="AI88" s="91" t="str">
        <f t="shared" si="30"/>
        <v/>
      </c>
      <c r="AJ88" s="102" t="str">
        <f t="shared" si="27"/>
        <v/>
      </c>
      <c r="AK88" s="103" t="str">
        <f>IF(AJ88="","",WORKDAY(AK87,1,Holiday!$A$2:$A$100000))</f>
        <v/>
      </c>
      <c r="AL88" s="125" t="str">
        <f>IF(AJ88="","",IF($AK88&gt;=$B$33,$B$34,VLOOKUP($AK88,'THOR i, Index'!$A:$D,4,0)))</f>
        <v/>
      </c>
      <c r="AM88" s="126" t="str">
        <f t="shared" si="28"/>
        <v/>
      </c>
      <c r="AN88" s="127" t="str">
        <f t="shared" si="29"/>
        <v/>
      </c>
    </row>
    <row r="89" spans="6:40" x14ac:dyDescent="0.3">
      <c r="AE89" s="88" t="str">
        <f t="shared" si="25"/>
        <v/>
      </c>
      <c r="AF89" s="26" t="str">
        <f>IF(AE89="","",WORKDAY(AF88,1,Holiday!$A$2:$A$100000))</f>
        <v/>
      </c>
      <c r="AG89" s="89" t="str">
        <f>_xlfn.IFNA(VLOOKUP($AF89,'THOR i, Index'!$A:$D,4,0),"")</f>
        <v/>
      </c>
      <c r="AH89" s="90" t="str">
        <f t="shared" si="26"/>
        <v/>
      </c>
      <c r="AI89" s="91" t="str">
        <f t="shared" si="30"/>
        <v/>
      </c>
      <c r="AJ89" s="102" t="str">
        <f t="shared" si="27"/>
        <v/>
      </c>
      <c r="AK89" s="103" t="str">
        <f>IF(AJ89="","",WORKDAY(AK88,1,Holiday!$A$2:$A$100000))</f>
        <v/>
      </c>
      <c r="AL89" s="125" t="str">
        <f>IF(AJ89="","",IF($AK89&gt;=$B$33,$B$34,VLOOKUP($AK89,'THOR i, Index'!$A:$D,4,0)))</f>
        <v/>
      </c>
      <c r="AM89" s="126" t="str">
        <f t="shared" si="28"/>
        <v/>
      </c>
      <c r="AN89" s="127" t="str">
        <f t="shared" si="29"/>
        <v/>
      </c>
    </row>
    <row r="90" spans="6:40" x14ac:dyDescent="0.3">
      <c r="AE90" s="88" t="str">
        <f t="shared" si="25"/>
        <v/>
      </c>
      <c r="AF90" s="26" t="str">
        <f>IF(AE90="","",WORKDAY(AF89,1,Holiday!$A$2:$A$100000))</f>
        <v/>
      </c>
      <c r="AG90" s="89" t="str">
        <f>_xlfn.IFNA(VLOOKUP($AF90,'THOR i, Index'!$A:$D,4,0),"")</f>
        <v/>
      </c>
      <c r="AH90" s="90" t="str">
        <f t="shared" si="26"/>
        <v/>
      </c>
      <c r="AI90" s="91" t="str">
        <f t="shared" si="30"/>
        <v/>
      </c>
      <c r="AJ90" s="102" t="str">
        <f t="shared" si="27"/>
        <v/>
      </c>
      <c r="AK90" s="103" t="str">
        <f>IF(AJ90="","",WORKDAY(AK89,1,Holiday!$A$2:$A$100000))</f>
        <v/>
      </c>
      <c r="AL90" s="125" t="str">
        <f>IF(AJ90="","",IF($AK90&gt;=$B$33,$B$34,VLOOKUP($AK90,'THOR i, Index'!$A:$D,4,0)))</f>
        <v/>
      </c>
      <c r="AM90" s="126" t="str">
        <f t="shared" si="28"/>
        <v/>
      </c>
      <c r="AN90" s="127" t="str">
        <f t="shared" si="29"/>
        <v/>
      </c>
    </row>
    <row r="91" spans="6:40" x14ac:dyDescent="0.3">
      <c r="AE91" s="88" t="str">
        <f t="shared" si="25"/>
        <v/>
      </c>
      <c r="AF91" s="26" t="str">
        <f>IF(AE91="","",WORKDAY(AF90,1,Holiday!$A$2:$A$100000))</f>
        <v/>
      </c>
      <c r="AG91" s="89" t="str">
        <f>_xlfn.IFNA(VLOOKUP($AF91,'THOR i, Index'!$A:$D,4,0),"")</f>
        <v/>
      </c>
      <c r="AH91" s="90" t="str">
        <f t="shared" si="26"/>
        <v/>
      </c>
      <c r="AI91" s="91" t="str">
        <f t="shared" si="30"/>
        <v/>
      </c>
      <c r="AJ91" s="102" t="str">
        <f t="shared" si="27"/>
        <v/>
      </c>
      <c r="AK91" s="103" t="str">
        <f>IF(AJ91="","",WORKDAY(AK90,1,Holiday!$A$2:$A$100000))</f>
        <v/>
      </c>
      <c r="AL91" s="125" t="str">
        <f>IF(AJ91="","",IF($AK91&gt;=$B$33,$B$34,VLOOKUP($AK91,'THOR i, Index'!$A:$D,4,0)))</f>
        <v/>
      </c>
      <c r="AM91" s="126" t="str">
        <f t="shared" si="28"/>
        <v/>
      </c>
      <c r="AN91" s="127" t="str">
        <f t="shared" si="29"/>
        <v/>
      </c>
    </row>
    <row r="92" spans="6:40" x14ac:dyDescent="0.3">
      <c r="AE92" s="88" t="str">
        <f t="shared" si="25"/>
        <v/>
      </c>
      <c r="AF92" s="26" t="str">
        <f>IF(AE92="","",WORKDAY(AF91,1,Holiday!$A$2:$A$100000))</f>
        <v/>
      </c>
      <c r="AG92" s="89" t="str">
        <f>_xlfn.IFNA(VLOOKUP($AF92,'THOR i, Index'!$A:$D,4,0),"")</f>
        <v/>
      </c>
      <c r="AH92" s="90" t="str">
        <f t="shared" si="26"/>
        <v/>
      </c>
      <c r="AI92" s="91" t="str">
        <f t="shared" si="30"/>
        <v/>
      </c>
      <c r="AJ92" s="102" t="str">
        <f t="shared" si="27"/>
        <v/>
      </c>
      <c r="AK92" s="103" t="str">
        <f>IF(AJ92="","",WORKDAY(AK91,1,Holiday!$A$2:$A$100000))</f>
        <v/>
      </c>
      <c r="AL92" s="125" t="str">
        <f>IF(AJ92="","",IF($AK92&gt;=$B$33,$B$34,VLOOKUP($AK92,'THOR i, Index'!$A:$D,4,0)))</f>
        <v/>
      </c>
      <c r="AM92" s="126" t="str">
        <f t="shared" si="28"/>
        <v/>
      </c>
      <c r="AN92" s="127" t="str">
        <f t="shared" si="29"/>
        <v/>
      </c>
    </row>
    <row r="93" spans="6:40" x14ac:dyDescent="0.3">
      <c r="AE93" s="88" t="str">
        <f t="shared" si="25"/>
        <v/>
      </c>
      <c r="AF93" s="26" t="str">
        <f>IF(AE93="","",WORKDAY(AF92,1,Holiday!$A$2:$A$100000))</f>
        <v/>
      </c>
      <c r="AG93" s="89" t="str">
        <f>_xlfn.IFNA(VLOOKUP($AF93,'THOR i, Index'!$A:$D,4,0),"")</f>
        <v/>
      </c>
      <c r="AH93" s="90" t="str">
        <f t="shared" si="26"/>
        <v/>
      </c>
      <c r="AI93" s="91" t="str">
        <f t="shared" si="30"/>
        <v/>
      </c>
      <c r="AJ93" s="102" t="str">
        <f t="shared" si="27"/>
        <v/>
      </c>
      <c r="AK93" s="103" t="str">
        <f>IF(AJ93="","",WORKDAY(AK92,1,Holiday!$A$2:$A$100000))</f>
        <v/>
      </c>
      <c r="AL93" s="125" t="str">
        <f>IF(AJ93="","",IF($AK93&gt;=$B$33,$B$34,VLOOKUP($AK93,'THOR i, Index'!$A:$D,4,0)))</f>
        <v/>
      </c>
      <c r="AM93" s="126" t="str">
        <f t="shared" si="28"/>
        <v/>
      </c>
      <c r="AN93" s="127" t="str">
        <f t="shared" si="29"/>
        <v/>
      </c>
    </row>
    <row r="94" spans="6:40" x14ac:dyDescent="0.3">
      <c r="AE94" s="88" t="str">
        <f t="shared" si="25"/>
        <v/>
      </c>
      <c r="AF94" s="26" t="str">
        <f>IF(AE94="","",WORKDAY(AF93,1,Holiday!$A$2:$A$100000))</f>
        <v/>
      </c>
      <c r="AG94" s="89" t="str">
        <f>_xlfn.IFNA(VLOOKUP($AF94,'THOR i, Index'!$A:$D,4,0),"")</f>
        <v/>
      </c>
      <c r="AH94" s="90" t="str">
        <f t="shared" si="26"/>
        <v/>
      </c>
      <c r="AI94" s="91" t="str">
        <f t="shared" si="30"/>
        <v/>
      </c>
      <c r="AJ94" s="102" t="str">
        <f t="shared" si="27"/>
        <v/>
      </c>
      <c r="AK94" s="103" t="str">
        <f>IF(AJ94="","",WORKDAY(AK93,1,Holiday!$A$2:$A$100000))</f>
        <v/>
      </c>
      <c r="AL94" s="125" t="str">
        <f>IF(AJ94="","",IF($AK94&gt;=$B$33,$B$34,VLOOKUP($AK94,'THOR i, Index'!$A:$D,4,0)))</f>
        <v/>
      </c>
      <c r="AM94" s="126" t="str">
        <f t="shared" si="28"/>
        <v/>
      </c>
      <c r="AN94" s="127" t="str">
        <f t="shared" si="29"/>
        <v/>
      </c>
    </row>
    <row r="95" spans="6:40" x14ac:dyDescent="0.3">
      <c r="AE95" s="88" t="str">
        <f t="shared" si="25"/>
        <v/>
      </c>
      <c r="AF95" s="26" t="str">
        <f>IF(AE95="","",WORKDAY(AF94,1,Holiday!$A$2:$A$100000))</f>
        <v/>
      </c>
      <c r="AG95" s="89" t="str">
        <f>_xlfn.IFNA(VLOOKUP($AF95,'THOR i, Index'!$A:$D,4,0),"")</f>
        <v/>
      </c>
      <c r="AH95" s="90" t="str">
        <f t="shared" si="26"/>
        <v/>
      </c>
      <c r="AI95" s="91" t="str">
        <f t="shared" si="30"/>
        <v/>
      </c>
      <c r="AJ95" s="102" t="str">
        <f t="shared" si="27"/>
        <v/>
      </c>
      <c r="AK95" s="103" t="str">
        <f>IF(AJ95="","",WORKDAY(AK94,1,Holiday!$A$2:$A$100000))</f>
        <v/>
      </c>
      <c r="AL95" s="125" t="str">
        <f>IF(AJ95="","",IF($AK95&gt;=$B$33,$B$34,VLOOKUP($AK95,'THOR i, Index'!$A:$D,4,0)))</f>
        <v/>
      </c>
      <c r="AM95" s="126" t="str">
        <f t="shared" si="28"/>
        <v/>
      </c>
      <c r="AN95" s="127" t="str">
        <f t="shared" si="29"/>
        <v/>
      </c>
    </row>
    <row r="96" spans="6:40" x14ac:dyDescent="0.3">
      <c r="AE96" s="88" t="str">
        <f t="shared" si="25"/>
        <v/>
      </c>
      <c r="AF96" s="26" t="str">
        <f>IF(AE96="","",WORKDAY(AF95,1,Holiday!$A$2:$A$100000))</f>
        <v/>
      </c>
      <c r="AG96" s="89" t="str">
        <f>_xlfn.IFNA(VLOOKUP($AF96,'THOR i, Index'!$A:$D,4,0),"")</f>
        <v/>
      </c>
      <c r="AH96" s="90" t="str">
        <f t="shared" si="26"/>
        <v/>
      </c>
      <c r="AI96" s="91" t="str">
        <f t="shared" si="30"/>
        <v/>
      </c>
      <c r="AJ96" s="102" t="str">
        <f t="shared" si="27"/>
        <v/>
      </c>
      <c r="AK96" s="103" t="str">
        <f>IF(AJ96="","",WORKDAY(AK95,1,Holiday!$A$2:$A$100000))</f>
        <v/>
      </c>
      <c r="AL96" s="125" t="str">
        <f>IF(AJ96="","",IF($AK96&gt;=$B$33,$B$34,VLOOKUP($AK96,'THOR i, Index'!$A:$D,4,0)))</f>
        <v/>
      </c>
      <c r="AM96" s="126" t="str">
        <f t="shared" si="28"/>
        <v/>
      </c>
      <c r="AN96" s="127" t="str">
        <f t="shared" si="29"/>
        <v/>
      </c>
    </row>
    <row r="97" spans="31:40" x14ac:dyDescent="0.3">
      <c r="AE97" s="88" t="str">
        <f t="shared" si="25"/>
        <v/>
      </c>
      <c r="AF97" s="26" t="str">
        <f>IF(AE97="","",WORKDAY(AF96,1,Holiday!$A$2:$A$100000))</f>
        <v/>
      </c>
      <c r="AG97" s="89" t="str">
        <f>_xlfn.IFNA(VLOOKUP($AF97,'THOR i, Index'!$A:$D,4,0),"")</f>
        <v/>
      </c>
      <c r="AH97" s="90" t="str">
        <f t="shared" si="26"/>
        <v/>
      </c>
      <c r="AI97" s="91" t="str">
        <f t="shared" si="30"/>
        <v/>
      </c>
      <c r="AJ97" s="102" t="str">
        <f t="shared" si="27"/>
        <v/>
      </c>
      <c r="AK97" s="103" t="str">
        <f>IF(AJ97="","",WORKDAY(AK96,1,Holiday!$A$2:$A$100000))</f>
        <v/>
      </c>
      <c r="AL97" s="125" t="str">
        <f>IF(AJ97="","",IF($AK97&gt;=$B$33,$B$34,VLOOKUP($AK97,'THOR i, Index'!$A:$D,4,0)))</f>
        <v/>
      </c>
      <c r="AM97" s="126" t="str">
        <f t="shared" si="28"/>
        <v/>
      </c>
      <c r="AN97" s="127" t="str">
        <f t="shared" si="29"/>
        <v/>
      </c>
    </row>
    <row r="98" spans="31:40" x14ac:dyDescent="0.3">
      <c r="AE98" s="88" t="str">
        <f t="shared" si="25"/>
        <v/>
      </c>
      <c r="AF98" s="26" t="str">
        <f>IF(AE98="","",WORKDAY(AF97,1,Holiday!$A$2:$A$100000))</f>
        <v/>
      </c>
      <c r="AG98" s="89" t="str">
        <f>_xlfn.IFNA(VLOOKUP($AF98,'THOR i, Index'!$A:$D,4,0),"")</f>
        <v/>
      </c>
      <c r="AH98" s="90" t="str">
        <f t="shared" si="26"/>
        <v/>
      </c>
      <c r="AI98" s="91" t="str">
        <f t="shared" si="30"/>
        <v/>
      </c>
      <c r="AJ98" s="102" t="str">
        <f t="shared" si="27"/>
        <v/>
      </c>
      <c r="AK98" s="103" t="str">
        <f>IF(AJ98="","",WORKDAY(AK97,1,Holiday!$A$2:$A$100000))</f>
        <v/>
      </c>
      <c r="AL98" s="125" t="str">
        <f>IF(AJ98="","",IF($AK98&gt;=$B$33,$B$34,VLOOKUP($AK98,'THOR i, Index'!$A:$D,4,0)))</f>
        <v/>
      </c>
      <c r="AM98" s="126" t="str">
        <f t="shared" si="28"/>
        <v/>
      </c>
      <c r="AN98" s="127" t="str">
        <f t="shared" si="29"/>
        <v/>
      </c>
    </row>
    <row r="99" spans="31:40" x14ac:dyDescent="0.3">
      <c r="AE99" s="88" t="str">
        <f t="shared" si="25"/>
        <v/>
      </c>
      <c r="AF99" s="26" t="str">
        <f>IF(AE99="","",WORKDAY(AF98,1,Holiday!$A$2:$A$100000))</f>
        <v/>
      </c>
      <c r="AG99" s="89" t="str">
        <f>_xlfn.IFNA(VLOOKUP($AF99,'THOR i, Index'!$A:$D,4,0),"")</f>
        <v/>
      </c>
      <c r="AH99" s="90" t="str">
        <f t="shared" si="26"/>
        <v/>
      </c>
      <c r="AI99" s="91" t="str">
        <f t="shared" si="30"/>
        <v/>
      </c>
      <c r="AJ99" s="102" t="str">
        <f t="shared" si="27"/>
        <v/>
      </c>
      <c r="AK99" s="103" t="str">
        <f>IF(AJ99="","",WORKDAY(AK98,1,Holiday!$A$2:$A$100000))</f>
        <v/>
      </c>
      <c r="AL99" s="125" t="str">
        <f>IF(AJ99="","",IF($AK99&gt;=$B$33,$B$34,VLOOKUP($AK99,'THOR i, Index'!$A:$D,4,0)))</f>
        <v/>
      </c>
      <c r="AM99" s="126" t="str">
        <f t="shared" si="28"/>
        <v/>
      </c>
      <c r="AN99" s="127" t="str">
        <f t="shared" si="29"/>
        <v/>
      </c>
    </row>
    <row r="100" spans="31:40" x14ac:dyDescent="0.3">
      <c r="AE100" s="88" t="str">
        <f t="shared" si="25"/>
        <v/>
      </c>
      <c r="AF100" s="26" t="str">
        <f>IF(AE100="","",WORKDAY(AF99,1,Holiday!$A$2:$A$100000))</f>
        <v/>
      </c>
      <c r="AG100" s="89" t="str">
        <f>_xlfn.IFNA(VLOOKUP($AF100,'THOR i, Index'!$A:$D,4,0),"")</f>
        <v/>
      </c>
      <c r="AH100" s="90" t="str">
        <f t="shared" si="26"/>
        <v/>
      </c>
      <c r="AI100" s="91" t="str">
        <f t="shared" si="30"/>
        <v/>
      </c>
      <c r="AJ100" s="102" t="str">
        <f t="shared" si="27"/>
        <v/>
      </c>
      <c r="AK100" s="103" t="str">
        <f>IF(AJ100="","",WORKDAY(AK99,1,Holiday!$A$2:$A$100000))</f>
        <v/>
      </c>
      <c r="AL100" s="125" t="str">
        <f>IF(AJ100="","",IF($AK100&gt;=$B$33,$B$34,VLOOKUP($AK100,'THOR i, Index'!$A:$D,4,0)))</f>
        <v/>
      </c>
      <c r="AM100" s="126" t="str">
        <f t="shared" si="28"/>
        <v/>
      </c>
      <c r="AN100" s="127" t="str">
        <f t="shared" si="29"/>
        <v/>
      </c>
    </row>
    <row r="101" spans="31:40" x14ac:dyDescent="0.3">
      <c r="AE101" s="88" t="str">
        <f t="shared" si="25"/>
        <v/>
      </c>
      <c r="AF101" s="26" t="str">
        <f>IF(AE101="","",WORKDAY(AF100,1,Holiday!$A$2:$A$100000))</f>
        <v/>
      </c>
      <c r="AG101" s="89" t="str">
        <f>_xlfn.IFNA(VLOOKUP($AF101,'THOR i, Index'!$A:$D,4,0),"")</f>
        <v/>
      </c>
      <c r="AH101" s="90" t="str">
        <f t="shared" si="26"/>
        <v/>
      </c>
      <c r="AI101" s="91" t="str">
        <f t="shared" si="30"/>
        <v/>
      </c>
      <c r="AJ101" s="102" t="str">
        <f t="shared" si="27"/>
        <v/>
      </c>
      <c r="AK101" s="103" t="str">
        <f>IF(AJ101="","",WORKDAY(AK100,1,Holiday!$A$2:$A$100000))</f>
        <v/>
      </c>
      <c r="AL101" s="125" t="str">
        <f>IF(AJ101="","",IF($AK101&gt;=$B$33,$B$34,VLOOKUP($AK101,'THOR i, Index'!$A:$D,4,0)))</f>
        <v/>
      </c>
      <c r="AM101" s="126" t="str">
        <f t="shared" si="28"/>
        <v/>
      </c>
      <c r="AN101" s="127" t="str">
        <f t="shared" si="29"/>
        <v/>
      </c>
    </row>
    <row r="102" spans="31:40" x14ac:dyDescent="0.3">
      <c r="AE102" s="88" t="str">
        <f t="shared" si="25"/>
        <v/>
      </c>
      <c r="AF102" s="26" t="str">
        <f>IF(AE102="","",WORKDAY(AF101,1,Holiday!$A$2:$A$100000))</f>
        <v/>
      </c>
      <c r="AG102" s="89" t="str">
        <f>_xlfn.IFNA(VLOOKUP($AF102,'THOR i, Index'!$A:$D,4,0),"")</f>
        <v/>
      </c>
      <c r="AH102" s="90" t="str">
        <f t="shared" si="26"/>
        <v/>
      </c>
      <c r="AI102" s="91" t="str">
        <f t="shared" si="30"/>
        <v/>
      </c>
      <c r="AJ102" s="102" t="str">
        <f t="shared" si="27"/>
        <v/>
      </c>
      <c r="AK102" s="103" t="str">
        <f>IF(AJ102="","",WORKDAY(AK101,1,Holiday!$A$2:$A$100000))</f>
        <v/>
      </c>
      <c r="AL102" s="125" t="str">
        <f>IF(AJ102="","",IF($AK102&gt;=$B$33,$B$34,VLOOKUP($AK102,'THOR i, Index'!$A:$D,4,0)))</f>
        <v/>
      </c>
      <c r="AM102" s="126" t="str">
        <f t="shared" si="28"/>
        <v/>
      </c>
      <c r="AN102" s="127" t="str">
        <f t="shared" si="29"/>
        <v/>
      </c>
    </row>
    <row r="103" spans="31:40" x14ac:dyDescent="0.3">
      <c r="AE103" s="88" t="str">
        <f t="shared" si="25"/>
        <v/>
      </c>
      <c r="AF103" s="26" t="str">
        <f>IF(AE103="","",WORKDAY(AF102,1,Holiday!$A$2:$A$100000))</f>
        <v/>
      </c>
      <c r="AG103" s="89" t="str">
        <f>_xlfn.IFNA(VLOOKUP($AF103,'THOR i, Index'!$A:$D,4,0),"")</f>
        <v/>
      </c>
      <c r="AH103" s="90" t="str">
        <f t="shared" si="26"/>
        <v/>
      </c>
      <c r="AI103" s="91" t="str">
        <f t="shared" si="30"/>
        <v/>
      </c>
      <c r="AJ103" s="102" t="str">
        <f t="shared" si="27"/>
        <v/>
      </c>
      <c r="AK103" s="103" t="str">
        <f>IF(AJ103="","",WORKDAY(AK102,1,Holiday!$A$2:$A$100000))</f>
        <v/>
      </c>
      <c r="AL103" s="125" t="str">
        <f>IF(AJ103="","",IF($AK103&gt;=$B$33,$B$34,VLOOKUP($AK103,'THOR i, Index'!$A:$D,4,0)))</f>
        <v/>
      </c>
      <c r="AM103" s="126" t="str">
        <f t="shared" si="28"/>
        <v/>
      </c>
      <c r="AN103" s="127" t="str">
        <f t="shared" si="29"/>
        <v/>
      </c>
    </row>
    <row r="104" spans="31:40" x14ac:dyDescent="0.3">
      <c r="AE104" s="88" t="str">
        <f t="shared" si="25"/>
        <v/>
      </c>
      <c r="AF104" s="26" t="str">
        <f>IF(AE104="","",WORKDAY(AF103,1,Holiday!$A$2:$A$100000))</f>
        <v/>
      </c>
      <c r="AG104" s="89" t="str">
        <f>_xlfn.IFNA(VLOOKUP($AF104,'THOR i, Index'!$A:$D,4,0),"")</f>
        <v/>
      </c>
      <c r="AH104" s="90" t="str">
        <f t="shared" si="26"/>
        <v/>
      </c>
      <c r="AI104" s="91" t="str">
        <f t="shared" si="30"/>
        <v/>
      </c>
      <c r="AJ104" s="102" t="str">
        <f t="shared" si="27"/>
        <v/>
      </c>
      <c r="AK104" s="103" t="str">
        <f>IF(AJ104="","",WORKDAY(AK103,1,Holiday!$A$2:$A$100000))</f>
        <v/>
      </c>
      <c r="AL104" s="125" t="str">
        <f>IF(AJ104="","",IF($AK104&gt;=$B$33,$B$34,VLOOKUP($AK104,'THOR i, Index'!$A:$D,4,0)))</f>
        <v/>
      </c>
      <c r="AM104" s="126" t="str">
        <f t="shared" si="28"/>
        <v/>
      </c>
      <c r="AN104" s="127" t="str">
        <f t="shared" si="29"/>
        <v/>
      </c>
    </row>
    <row r="105" spans="31:40" x14ac:dyDescent="0.3">
      <c r="AE105" s="88" t="str">
        <f t="shared" si="25"/>
        <v/>
      </c>
      <c r="AF105" s="26" t="str">
        <f>IF(AE105="","",WORKDAY(AF104,1,Holiday!$A$2:$A$100000))</f>
        <v/>
      </c>
      <c r="AG105" s="89" t="str">
        <f>_xlfn.IFNA(VLOOKUP($AF105,'THOR i, Index'!$A:$D,4,0),"")</f>
        <v/>
      </c>
      <c r="AH105" s="90" t="str">
        <f t="shared" si="26"/>
        <v/>
      </c>
      <c r="AI105" s="91" t="str">
        <f t="shared" si="30"/>
        <v/>
      </c>
      <c r="AJ105" s="102" t="str">
        <f t="shared" si="27"/>
        <v/>
      </c>
      <c r="AK105" s="103" t="str">
        <f>IF(AJ105="","",WORKDAY(AK104,1,Holiday!$A$2:$A$100000))</f>
        <v/>
      </c>
      <c r="AL105" s="125" t="str">
        <f>IF(AJ105="","",IF($AK105&gt;=$B$33,$B$34,VLOOKUP($AK105,'THOR i, Index'!$A:$D,4,0)))</f>
        <v/>
      </c>
      <c r="AM105" s="126" t="str">
        <f t="shared" si="28"/>
        <v/>
      </c>
      <c r="AN105" s="127" t="str">
        <f t="shared" si="29"/>
        <v/>
      </c>
    </row>
    <row r="106" spans="31:40" x14ac:dyDescent="0.3">
      <c r="AE106" s="88" t="str">
        <f t="shared" si="25"/>
        <v/>
      </c>
      <c r="AF106" s="26" t="str">
        <f>IF(AE106="","",WORKDAY(AF105,1,Holiday!$A$2:$A$100000))</f>
        <v/>
      </c>
      <c r="AG106" s="89" t="str">
        <f>_xlfn.IFNA(VLOOKUP($AF106,'THOR i, Index'!$A:$D,4,0),"")</f>
        <v/>
      </c>
      <c r="AH106" s="90" t="str">
        <f t="shared" si="26"/>
        <v/>
      </c>
      <c r="AI106" s="91" t="str">
        <f t="shared" si="30"/>
        <v/>
      </c>
      <c r="AJ106" s="102" t="str">
        <f t="shared" si="27"/>
        <v/>
      </c>
      <c r="AK106" s="103" t="str">
        <f>IF(AJ106="","",WORKDAY(AK105,1,Holiday!$A$2:$A$100000))</f>
        <v/>
      </c>
      <c r="AL106" s="125" t="str">
        <f>IF(AJ106="","",IF($AK106&gt;=$B$33,$B$34,VLOOKUP($AK106,'THOR i, Index'!$A:$D,4,0)))</f>
        <v/>
      </c>
      <c r="AM106" s="126" t="str">
        <f t="shared" si="28"/>
        <v/>
      </c>
      <c r="AN106" s="127" t="str">
        <f t="shared" si="29"/>
        <v/>
      </c>
    </row>
    <row r="107" spans="31:40" x14ac:dyDescent="0.3">
      <c r="AE107" s="88" t="str">
        <f t="shared" si="25"/>
        <v/>
      </c>
      <c r="AF107" s="26" t="str">
        <f>IF(AE107="","",WORKDAY(AF106,1,Holiday!$A$2:$A$100000))</f>
        <v/>
      </c>
      <c r="AG107" s="89" t="str">
        <f>_xlfn.IFNA(VLOOKUP($AF107,'THOR i, Index'!$A:$D,4,0),"")</f>
        <v/>
      </c>
      <c r="AH107" s="90" t="str">
        <f t="shared" si="26"/>
        <v/>
      </c>
      <c r="AI107" s="91" t="str">
        <f t="shared" si="30"/>
        <v/>
      </c>
      <c r="AJ107" s="102" t="str">
        <f t="shared" si="27"/>
        <v/>
      </c>
      <c r="AK107" s="103" t="str">
        <f>IF(AJ107="","",WORKDAY(AK106,1,Holiday!$A$2:$A$100000))</f>
        <v/>
      </c>
      <c r="AL107" s="125" t="str">
        <f>IF(AJ107="","",IF($AK107&gt;=$B$33,$B$34,VLOOKUP($AK107,'THOR i, Index'!$A:$D,4,0)))</f>
        <v/>
      </c>
      <c r="AM107" s="126" t="str">
        <f t="shared" si="28"/>
        <v/>
      </c>
      <c r="AN107" s="127" t="str">
        <f t="shared" si="29"/>
        <v/>
      </c>
    </row>
    <row r="108" spans="31:40" x14ac:dyDescent="0.3">
      <c r="AE108" s="88" t="str">
        <f t="shared" si="25"/>
        <v/>
      </c>
      <c r="AF108" s="26" t="str">
        <f>IF(AE108="","",WORKDAY(AF107,1,Holiday!$A$2:$A$100000))</f>
        <v/>
      </c>
      <c r="AG108" s="89" t="str">
        <f>_xlfn.IFNA(VLOOKUP($AF108,'THOR i, Index'!$A:$D,4,0),"")</f>
        <v/>
      </c>
      <c r="AH108" s="90" t="str">
        <f t="shared" si="26"/>
        <v/>
      </c>
      <c r="AI108" s="91" t="str">
        <f t="shared" si="30"/>
        <v/>
      </c>
      <c r="AJ108" s="102" t="str">
        <f t="shared" si="27"/>
        <v/>
      </c>
      <c r="AK108" s="103" t="str">
        <f>IF(AJ108="","",WORKDAY(AK107,1,Holiday!$A$2:$A$100000))</f>
        <v/>
      </c>
      <c r="AL108" s="125" t="str">
        <f>IF(AJ108="","",IF($AK108&gt;=$B$33,$B$34,VLOOKUP($AK108,'THOR i, Index'!$A:$D,4,0)))</f>
        <v/>
      </c>
      <c r="AM108" s="126" t="str">
        <f t="shared" si="28"/>
        <v/>
      </c>
      <c r="AN108" s="127" t="str">
        <f t="shared" si="29"/>
        <v/>
      </c>
    </row>
    <row r="109" spans="31:40" x14ac:dyDescent="0.3">
      <c r="AE109" s="88" t="str">
        <f t="shared" si="25"/>
        <v/>
      </c>
      <c r="AF109" s="26" t="str">
        <f>IF(AE109="","",WORKDAY(AF108,1,Holiday!$A$2:$A$100000))</f>
        <v/>
      </c>
      <c r="AG109" s="89" t="str">
        <f>_xlfn.IFNA(VLOOKUP($AF109,'THOR i, Index'!$A:$D,4,0),"")</f>
        <v/>
      </c>
      <c r="AH109" s="90" t="str">
        <f t="shared" si="26"/>
        <v/>
      </c>
      <c r="AI109" s="91" t="str">
        <f t="shared" si="30"/>
        <v/>
      </c>
      <c r="AJ109" s="102" t="str">
        <f t="shared" si="27"/>
        <v/>
      </c>
      <c r="AK109" s="103" t="str">
        <f>IF(AJ109="","",WORKDAY(AK108,1,Holiday!$A$2:$A$100000))</f>
        <v/>
      </c>
      <c r="AL109" s="125" t="str">
        <f>IF(AJ109="","",IF($AK109&gt;=$B$33,$B$34,VLOOKUP($AK109,'THOR i, Index'!$A:$D,4,0)))</f>
        <v/>
      </c>
      <c r="AM109" s="126" t="str">
        <f t="shared" si="28"/>
        <v/>
      </c>
      <c r="AN109" s="127" t="str">
        <f t="shared" si="29"/>
        <v/>
      </c>
    </row>
    <row r="110" spans="31:40" x14ac:dyDescent="0.3">
      <c r="AE110" s="88" t="str">
        <f t="shared" si="25"/>
        <v/>
      </c>
      <c r="AF110" s="26" t="str">
        <f>IF(AE110="","",WORKDAY(AF109,1,Holiday!$A$2:$A$100000))</f>
        <v/>
      </c>
      <c r="AG110" s="89" t="str">
        <f>_xlfn.IFNA(VLOOKUP($AF110,'THOR i, Index'!$A:$D,4,0),"")</f>
        <v/>
      </c>
      <c r="AH110" s="90" t="str">
        <f t="shared" si="26"/>
        <v/>
      </c>
      <c r="AI110" s="91" t="str">
        <f t="shared" si="30"/>
        <v/>
      </c>
      <c r="AJ110" s="102" t="str">
        <f t="shared" si="27"/>
        <v/>
      </c>
      <c r="AK110" s="103" t="str">
        <f>IF(AJ110="","",WORKDAY(AK109,1,Holiday!$A$2:$A$100000))</f>
        <v/>
      </c>
      <c r="AL110" s="125" t="str">
        <f>IF(AJ110="","",IF($AK110&gt;=$B$33,$B$34,VLOOKUP($AK110,'THOR i, Index'!$A:$D,4,0)))</f>
        <v/>
      </c>
      <c r="AM110" s="126" t="str">
        <f t="shared" si="28"/>
        <v/>
      </c>
      <c r="AN110" s="127" t="str">
        <f t="shared" si="29"/>
        <v/>
      </c>
    </row>
    <row r="111" spans="31:40" x14ac:dyDescent="0.3">
      <c r="AE111" s="88" t="str">
        <f t="shared" si="25"/>
        <v/>
      </c>
      <c r="AF111" s="26" t="str">
        <f>IF(AE111="","",WORKDAY(AF110,1,Holiday!$A$2:$A$100000))</f>
        <v/>
      </c>
      <c r="AG111" s="89" t="str">
        <f>_xlfn.IFNA(VLOOKUP($AF111,'THOR i, Index'!$A:$D,4,0),"")</f>
        <v/>
      </c>
      <c r="AH111" s="90" t="str">
        <f t="shared" si="26"/>
        <v/>
      </c>
      <c r="AI111" s="91" t="str">
        <f t="shared" si="30"/>
        <v/>
      </c>
      <c r="AJ111" s="102" t="str">
        <f t="shared" si="27"/>
        <v/>
      </c>
      <c r="AK111" s="103" t="str">
        <f>IF(AJ111="","",WORKDAY(AK110,1,Holiday!$A$2:$A$100000))</f>
        <v/>
      </c>
      <c r="AL111" s="125" t="str">
        <f>IF(AJ111="","",IF($AK111&gt;=$B$33,$B$34,VLOOKUP($AK111,'THOR i, Index'!$A:$D,4,0)))</f>
        <v/>
      </c>
      <c r="AM111" s="126" t="str">
        <f t="shared" si="28"/>
        <v/>
      </c>
      <c r="AN111" s="127" t="str">
        <f t="shared" si="29"/>
        <v/>
      </c>
    </row>
    <row r="112" spans="31:40" x14ac:dyDescent="0.3">
      <c r="AE112" s="88" t="str">
        <f t="shared" si="25"/>
        <v/>
      </c>
      <c r="AF112" s="26" t="str">
        <f>IF(AE112="","",WORKDAY(AF111,1,Holiday!$A$2:$A$100000))</f>
        <v/>
      </c>
      <c r="AG112" s="89" t="str">
        <f>_xlfn.IFNA(VLOOKUP($AF112,'THOR i, Index'!$A:$D,4,0),"")</f>
        <v/>
      </c>
      <c r="AH112" s="90" t="str">
        <f t="shared" si="26"/>
        <v/>
      </c>
      <c r="AI112" s="91" t="str">
        <f t="shared" si="30"/>
        <v/>
      </c>
      <c r="AJ112" s="102" t="str">
        <f t="shared" si="27"/>
        <v/>
      </c>
      <c r="AK112" s="103" t="str">
        <f>IF(AJ112="","",WORKDAY(AK111,1,Holiday!$A$2:$A$100000))</f>
        <v/>
      </c>
      <c r="AL112" s="125" t="str">
        <f>IF(AJ112="","",IF($AK112&gt;=$B$33,$B$34,VLOOKUP($AK112,'THOR i, Index'!$A:$D,4,0)))</f>
        <v/>
      </c>
      <c r="AM112" s="126" t="str">
        <f t="shared" si="28"/>
        <v/>
      </c>
      <c r="AN112" s="127" t="str">
        <f t="shared" si="29"/>
        <v/>
      </c>
    </row>
    <row r="113" spans="16:40" x14ac:dyDescent="0.3">
      <c r="AE113" s="88" t="str">
        <f t="shared" si="25"/>
        <v/>
      </c>
      <c r="AF113" s="26" t="str">
        <f>IF(AE113="","",WORKDAY(AF112,1,Holiday!$A$2:$A$100000))</f>
        <v/>
      </c>
      <c r="AG113" s="89" t="str">
        <f>_xlfn.IFNA(VLOOKUP($AF113,'THOR i, Index'!$A:$D,4,0),"")</f>
        <v/>
      </c>
      <c r="AH113" s="90" t="str">
        <f t="shared" si="26"/>
        <v/>
      </c>
      <c r="AI113" s="91" t="str">
        <f t="shared" si="30"/>
        <v/>
      </c>
      <c r="AJ113" s="102" t="str">
        <f t="shared" si="27"/>
        <v/>
      </c>
      <c r="AK113" s="103" t="str">
        <f>IF(AJ113="","",WORKDAY(AK112,1,Holiday!$A$2:$A$100000))</f>
        <v/>
      </c>
      <c r="AL113" s="125" t="str">
        <f>IF(AJ113="","",IF($AK113&gt;=$B$33,$B$34,VLOOKUP($AK113,'THOR i, Index'!$A:$D,4,0)))</f>
        <v/>
      </c>
      <c r="AM113" s="126" t="str">
        <f t="shared" si="28"/>
        <v/>
      </c>
      <c r="AN113" s="127" t="str">
        <f t="shared" si="29"/>
        <v/>
      </c>
    </row>
    <row r="114" spans="16:40" x14ac:dyDescent="0.3">
      <c r="AE114" s="88" t="str">
        <f t="shared" si="25"/>
        <v/>
      </c>
      <c r="AF114" s="26" t="str">
        <f>IF(AE114="","",WORKDAY(AF113,1,Holiday!$A$2:$A$100000))</f>
        <v/>
      </c>
      <c r="AG114" s="89" t="str">
        <f>_xlfn.IFNA(VLOOKUP($AF114,'THOR i, Index'!$A:$D,4,0),"")</f>
        <v/>
      </c>
      <c r="AH114" s="90" t="str">
        <f t="shared" si="26"/>
        <v/>
      </c>
      <c r="AI114" s="91" t="str">
        <f t="shared" si="30"/>
        <v/>
      </c>
      <c r="AJ114" s="102" t="str">
        <f t="shared" si="27"/>
        <v/>
      </c>
      <c r="AK114" s="103" t="str">
        <f>IF(AJ114="","",WORKDAY(AK113,1,Holiday!$A$2:$A$100000))</f>
        <v/>
      </c>
      <c r="AL114" s="125" t="str">
        <f>IF(AJ114="","",IF($AK114&gt;=$B$33,$B$34,VLOOKUP($AK114,'THOR i, Index'!$A:$D,4,0)))</f>
        <v/>
      </c>
      <c r="AM114" s="126" t="str">
        <f t="shared" si="28"/>
        <v/>
      </c>
      <c r="AN114" s="127" t="str">
        <f t="shared" si="29"/>
        <v/>
      </c>
    </row>
    <row r="115" spans="16:40" x14ac:dyDescent="0.3">
      <c r="AE115" s="88" t="str">
        <f t="shared" si="25"/>
        <v/>
      </c>
      <c r="AF115" s="26" t="str">
        <f>IF(AE115="","",WORKDAY(AF114,1,Holiday!$A$2:$A$100000))</f>
        <v/>
      </c>
      <c r="AG115" s="89" t="str">
        <f>_xlfn.IFNA(VLOOKUP($AF115,'THOR i, Index'!$A:$D,4,0),"")</f>
        <v/>
      </c>
      <c r="AH115" s="90" t="str">
        <f t="shared" si="26"/>
        <v/>
      </c>
      <c r="AI115" s="91" t="str">
        <f t="shared" si="30"/>
        <v/>
      </c>
      <c r="AJ115" s="102" t="str">
        <f t="shared" si="27"/>
        <v/>
      </c>
      <c r="AK115" s="103" t="str">
        <f>IF(AJ115="","",WORKDAY(AK114,1,Holiday!$A$2:$A$100000))</f>
        <v/>
      </c>
      <c r="AL115" s="125" t="str">
        <f>IF(AJ115="","",IF($AK115&gt;=$B$33,$B$34,VLOOKUP($AK115,'THOR i, Index'!$A:$D,4,0)))</f>
        <v/>
      </c>
      <c r="AM115" s="126" t="str">
        <f t="shared" si="28"/>
        <v/>
      </c>
      <c r="AN115" s="127" t="str">
        <f t="shared" si="29"/>
        <v/>
      </c>
    </row>
    <row r="116" spans="16:40" x14ac:dyDescent="0.3">
      <c r="AE116" s="88" t="str">
        <f t="shared" si="25"/>
        <v/>
      </c>
      <c r="AF116" s="26" t="str">
        <f>IF(AE116="","",WORKDAY(AF115,1,Holiday!$A$2:$A$100000))</f>
        <v/>
      </c>
      <c r="AG116" s="89" t="str">
        <f>_xlfn.IFNA(VLOOKUP($AF116,'THOR i, Index'!$A:$D,4,0),"")</f>
        <v/>
      </c>
      <c r="AH116" s="90" t="str">
        <f t="shared" si="26"/>
        <v/>
      </c>
      <c r="AI116" s="91" t="str">
        <f t="shared" si="30"/>
        <v/>
      </c>
      <c r="AJ116" s="102" t="str">
        <f t="shared" si="27"/>
        <v/>
      </c>
      <c r="AK116" s="103" t="str">
        <f>IF(AJ116="","",WORKDAY(AK115,1,Holiday!$A$2:$A$100000))</f>
        <v/>
      </c>
      <c r="AL116" s="125" t="str">
        <f>IF(AJ116="","",IF($AK116&gt;=$B$33,$B$34,VLOOKUP($AK116,'THOR i, Index'!$A:$D,4,0)))</f>
        <v/>
      </c>
      <c r="AM116" s="126" t="str">
        <f t="shared" si="28"/>
        <v/>
      </c>
      <c r="AN116" s="127" t="str">
        <f t="shared" si="29"/>
        <v/>
      </c>
    </row>
    <row r="117" spans="16:40" x14ac:dyDescent="0.3">
      <c r="AE117" s="88" t="str">
        <f t="shared" si="25"/>
        <v/>
      </c>
      <c r="AF117" s="26" t="str">
        <f>IF(AE117="","",WORKDAY(AF116,1,Holiday!$A$2:$A$100000))</f>
        <v/>
      </c>
      <c r="AG117" s="89" t="str">
        <f>_xlfn.IFNA(VLOOKUP($AF117,'THOR i, Index'!$A:$D,4,0),"")</f>
        <v/>
      </c>
      <c r="AH117" s="90" t="str">
        <f t="shared" si="26"/>
        <v/>
      </c>
      <c r="AI117" s="91" t="str">
        <f t="shared" si="30"/>
        <v/>
      </c>
      <c r="AJ117" s="102" t="str">
        <f t="shared" si="27"/>
        <v/>
      </c>
      <c r="AK117" s="103" t="str">
        <f>IF(AJ117="","",WORKDAY(AK116,1,Holiday!$A$2:$A$100000))</f>
        <v/>
      </c>
      <c r="AL117" s="125" t="str">
        <f>IF(AJ117="","",IF($AK117&gt;=$B$33,$B$34,VLOOKUP($AK117,'THOR i, Index'!$A:$D,4,0)))</f>
        <v/>
      </c>
      <c r="AM117" s="126" t="str">
        <f t="shared" si="28"/>
        <v/>
      </c>
      <c r="AN117" s="127" t="str">
        <f t="shared" si="29"/>
        <v/>
      </c>
    </row>
    <row r="118" spans="16:40" x14ac:dyDescent="0.3">
      <c r="AE118" s="88" t="str">
        <f t="shared" si="25"/>
        <v/>
      </c>
      <c r="AF118" s="26" t="str">
        <f>IF(AE118="","",WORKDAY(AF117,1,Holiday!$A$2:$A$100000))</f>
        <v/>
      </c>
      <c r="AG118" s="89" t="str">
        <f>_xlfn.IFNA(VLOOKUP($AF118,'THOR i, Index'!$A:$D,4,0),"")</f>
        <v/>
      </c>
      <c r="AH118" s="90" t="str">
        <f t="shared" si="26"/>
        <v/>
      </c>
      <c r="AI118" s="91" t="str">
        <f t="shared" si="30"/>
        <v/>
      </c>
      <c r="AJ118" s="102" t="str">
        <f t="shared" si="27"/>
        <v/>
      </c>
      <c r="AK118" s="103" t="str">
        <f>IF(AJ118="","",WORKDAY(AK117,1,Holiday!$A$2:$A$100000))</f>
        <v/>
      </c>
      <c r="AL118" s="125" t="str">
        <f>IF(AJ118="","",IF($AK118&gt;=$B$33,$B$34,VLOOKUP($AK118,'THOR i, Index'!$A:$D,4,0)))</f>
        <v/>
      </c>
      <c r="AM118" s="126" t="str">
        <f t="shared" si="28"/>
        <v/>
      </c>
      <c r="AN118" s="127" t="str">
        <f t="shared" si="29"/>
        <v/>
      </c>
    </row>
    <row r="119" spans="16:40" x14ac:dyDescent="0.3">
      <c r="AE119" s="88" t="str">
        <f t="shared" si="25"/>
        <v/>
      </c>
      <c r="AF119" s="26" t="str">
        <f>IF(AE119="","",WORKDAY(AF118,1,Holiday!$A$2:$A$100000))</f>
        <v/>
      </c>
      <c r="AG119" s="89" t="str">
        <f>_xlfn.IFNA(VLOOKUP($AF119,'THOR i, Index'!$A:$D,4,0),"")</f>
        <v/>
      </c>
      <c r="AH119" s="90" t="str">
        <f t="shared" si="26"/>
        <v/>
      </c>
      <c r="AI119" s="91" t="str">
        <f t="shared" si="30"/>
        <v/>
      </c>
      <c r="AJ119" s="102" t="str">
        <f t="shared" si="27"/>
        <v/>
      </c>
      <c r="AK119" s="103" t="str">
        <f>IF(AJ119="","",WORKDAY(AK118,1,Holiday!$A$2:$A$100000))</f>
        <v/>
      </c>
      <c r="AL119" s="125" t="str">
        <f>IF(AJ119="","",IF($AK119&gt;=$B$33,$B$34,VLOOKUP($AK119,'THOR i, Index'!$A:$D,4,0)))</f>
        <v/>
      </c>
      <c r="AM119" s="126" t="str">
        <f t="shared" si="28"/>
        <v/>
      </c>
      <c r="AN119" s="127" t="str">
        <f t="shared" si="29"/>
        <v/>
      </c>
    </row>
    <row r="120" spans="16:40" x14ac:dyDescent="0.3">
      <c r="AE120" s="88" t="str">
        <f t="shared" si="25"/>
        <v/>
      </c>
      <c r="AF120" s="26" t="str">
        <f>IF(AE120="","",WORKDAY(AF119,1,Holiday!$A$2:$A$100000))</f>
        <v/>
      </c>
      <c r="AG120" s="89" t="str">
        <f>_xlfn.IFNA(VLOOKUP($AF120,'THOR i, Index'!$A:$D,4,0),"")</f>
        <v/>
      </c>
      <c r="AH120" s="90" t="str">
        <f t="shared" si="26"/>
        <v/>
      </c>
      <c r="AI120" s="91" t="str">
        <f t="shared" si="30"/>
        <v/>
      </c>
      <c r="AJ120" s="102" t="str">
        <f t="shared" si="27"/>
        <v/>
      </c>
      <c r="AK120" s="103" t="str">
        <f>IF(AJ120="","",WORKDAY(AK119,1,Holiday!$A$2:$A$100000))</f>
        <v/>
      </c>
      <c r="AL120" s="125" t="str">
        <f>IF(AJ120="","",IF($AK120&gt;=$B$33,$B$34,VLOOKUP($AK120,'THOR i, Index'!$A:$D,4,0)))</f>
        <v/>
      </c>
      <c r="AM120" s="126" t="str">
        <f t="shared" si="28"/>
        <v/>
      </c>
      <c r="AN120" s="127" t="str">
        <f t="shared" si="29"/>
        <v/>
      </c>
    </row>
    <row r="121" spans="16:40" x14ac:dyDescent="0.3">
      <c r="AE121" s="88" t="str">
        <f t="shared" si="25"/>
        <v/>
      </c>
      <c r="AF121" s="26" t="str">
        <f>IF(AE121="","",WORKDAY(AF120,1,Holiday!$A$2:$A$100000))</f>
        <v/>
      </c>
      <c r="AG121" s="89" t="str">
        <f>_xlfn.IFNA(VLOOKUP($AF121,'THOR i, Index'!$A:$D,4,0),"")</f>
        <v/>
      </c>
      <c r="AH121" s="90" t="str">
        <f t="shared" si="26"/>
        <v/>
      </c>
      <c r="AI121" s="91" t="str">
        <f t="shared" si="30"/>
        <v/>
      </c>
      <c r="AJ121" s="102" t="str">
        <f t="shared" si="27"/>
        <v/>
      </c>
      <c r="AK121" s="103" t="str">
        <f>IF(AJ121="","",WORKDAY(AK120,1,Holiday!$A$2:$A$100000))</f>
        <v/>
      </c>
      <c r="AL121" s="125" t="str">
        <f>IF(AJ121="","",IF($AK121&gt;=$B$33,$B$34,VLOOKUP($AK121,'THOR i, Index'!$A:$D,4,0)))</f>
        <v/>
      </c>
      <c r="AM121" s="126" t="str">
        <f t="shared" si="28"/>
        <v/>
      </c>
      <c r="AN121" s="127" t="str">
        <f t="shared" si="29"/>
        <v/>
      </c>
    </row>
    <row r="122" spans="16:40" x14ac:dyDescent="0.3">
      <c r="AE122" s="88" t="str">
        <f t="shared" si="25"/>
        <v/>
      </c>
      <c r="AF122" s="26" t="str">
        <f>IF(AE122="","",WORKDAY(AF121,1,Holiday!$A$2:$A$100000))</f>
        <v/>
      </c>
      <c r="AG122" s="89" t="str">
        <f>_xlfn.IFNA(VLOOKUP($AF122,'THOR i, Index'!$A:$D,4,0),"")</f>
        <v/>
      </c>
      <c r="AH122" s="90" t="str">
        <f t="shared" si="26"/>
        <v/>
      </c>
      <c r="AI122" s="91" t="str">
        <f t="shared" si="30"/>
        <v/>
      </c>
      <c r="AJ122" s="102" t="str">
        <f t="shared" si="27"/>
        <v/>
      </c>
      <c r="AK122" s="103" t="str">
        <f>IF(AJ122="","",WORKDAY(AK121,1,Holiday!$A$2:$A$100000))</f>
        <v/>
      </c>
      <c r="AL122" s="125" t="str">
        <f>IF(AJ122="","",IF($AK122&gt;=$B$33,$B$34,VLOOKUP($AK122,'THOR i, Index'!$A:$D,4,0)))</f>
        <v/>
      </c>
      <c r="AM122" s="126" t="str">
        <f t="shared" si="28"/>
        <v/>
      </c>
      <c r="AN122" s="127" t="str">
        <f t="shared" si="29"/>
        <v/>
      </c>
    </row>
    <row r="123" spans="16:40" x14ac:dyDescent="0.3">
      <c r="AE123" s="88" t="str">
        <f t="shared" si="25"/>
        <v/>
      </c>
      <c r="AF123" s="26" t="str">
        <f>IF(AE123="","",WORKDAY(AF122,1,Holiday!$A$2:$A$100000))</f>
        <v/>
      </c>
      <c r="AG123" s="89" t="str">
        <f>_xlfn.IFNA(VLOOKUP($AF123,'THOR i, Index'!$A:$D,4,0),"")</f>
        <v/>
      </c>
      <c r="AH123" s="90" t="str">
        <f t="shared" si="26"/>
        <v/>
      </c>
      <c r="AI123" s="91" t="str">
        <f t="shared" si="30"/>
        <v/>
      </c>
      <c r="AJ123" s="102" t="str">
        <f t="shared" si="27"/>
        <v/>
      </c>
      <c r="AK123" s="103" t="str">
        <f>IF(AJ123="","",WORKDAY(AK122,1,Holiday!$A$2:$A$100000))</f>
        <v/>
      </c>
      <c r="AL123" s="125" t="str">
        <f>IF(AJ123="","",IF($AK123&gt;=$B$33,$B$34,VLOOKUP($AK123,'THOR i, Index'!$A:$D,4,0)))</f>
        <v/>
      </c>
      <c r="AM123" s="126" t="str">
        <f t="shared" si="28"/>
        <v/>
      </c>
      <c r="AN123" s="127" t="str">
        <f t="shared" si="29"/>
        <v/>
      </c>
    </row>
    <row r="124" spans="16:40" x14ac:dyDescent="0.3">
      <c r="P124" s="36"/>
      <c r="Q124" s="36"/>
      <c r="R124" s="36"/>
      <c r="S124" s="36"/>
      <c r="T124" s="36"/>
      <c r="Z124" s="36"/>
      <c r="AA124" s="36"/>
      <c r="AE124" s="88" t="str">
        <f t="shared" si="25"/>
        <v/>
      </c>
      <c r="AF124" s="26" t="str">
        <f>IF(AE124="","",WORKDAY(AF123,1,Holiday!$A$2:$A$100000))</f>
        <v/>
      </c>
      <c r="AG124" s="89" t="str">
        <f>_xlfn.IFNA(VLOOKUP($AF124,'THOR i, Index'!$A:$D,4,0),"")</f>
        <v/>
      </c>
      <c r="AH124" s="90" t="str">
        <f t="shared" si="26"/>
        <v/>
      </c>
      <c r="AI124" s="91" t="str">
        <f t="shared" si="30"/>
        <v/>
      </c>
      <c r="AJ124" s="102" t="str">
        <f t="shared" si="27"/>
        <v/>
      </c>
      <c r="AK124" s="103" t="str">
        <f>IF(AJ124="","",WORKDAY(AK123,1,Holiday!$A$2:$A$100000))</f>
        <v/>
      </c>
      <c r="AL124" s="125" t="str">
        <f>IF(AJ124="","",IF($AK124&gt;=$B$33,$B$34,VLOOKUP($AK124,'THOR i, Index'!$A:$D,4,0)))</f>
        <v/>
      </c>
      <c r="AM124" s="126" t="str">
        <f t="shared" si="28"/>
        <v/>
      </c>
      <c r="AN124" s="127" t="str">
        <f t="shared" si="29"/>
        <v/>
      </c>
    </row>
    <row r="125" spans="16:40" x14ac:dyDescent="0.3">
      <c r="P125" s="37"/>
      <c r="Q125" s="37"/>
      <c r="R125" s="37"/>
      <c r="S125" s="37"/>
      <c r="T125" s="37"/>
      <c r="Z125" s="37"/>
      <c r="AA125" s="37"/>
      <c r="AE125" s="88" t="str">
        <f t="shared" si="25"/>
        <v/>
      </c>
      <c r="AF125" s="26" t="str">
        <f>IF(AE125="","",WORKDAY(AF124,1,Holiday!$A$2:$A$100000))</f>
        <v/>
      </c>
      <c r="AG125" s="89" t="str">
        <f>_xlfn.IFNA(VLOOKUP($AF125,'THOR i, Index'!$A:$D,4,0),"")</f>
        <v/>
      </c>
      <c r="AH125" s="90" t="str">
        <f t="shared" si="26"/>
        <v/>
      </c>
      <c r="AI125" s="91" t="str">
        <f t="shared" si="30"/>
        <v/>
      </c>
      <c r="AJ125" s="102" t="str">
        <f t="shared" si="27"/>
        <v/>
      </c>
      <c r="AK125" s="103" t="str">
        <f>IF(AJ125="","",WORKDAY(AK124,1,Holiday!$A$2:$A$100000))</f>
        <v/>
      </c>
      <c r="AL125" s="125" t="str">
        <f>IF(AJ125="","",IF($AK125&gt;=$B$33,$B$34,VLOOKUP($AK125,'THOR i, Index'!$A:$D,4,0)))</f>
        <v/>
      </c>
      <c r="AM125" s="126" t="str">
        <f t="shared" si="28"/>
        <v/>
      </c>
      <c r="AN125" s="127" t="str">
        <f t="shared" si="29"/>
        <v/>
      </c>
    </row>
    <row r="126" spans="16:40" x14ac:dyDescent="0.3">
      <c r="AE126" s="88" t="str">
        <f t="shared" si="25"/>
        <v/>
      </c>
      <c r="AF126" s="26" t="str">
        <f>IF(AE126="","",WORKDAY(AF125,1,Holiday!$A$2:$A$100000))</f>
        <v/>
      </c>
      <c r="AG126" s="89" t="str">
        <f>_xlfn.IFNA(VLOOKUP($AF126,'THOR i, Index'!$A:$D,4,0),"")</f>
        <v/>
      </c>
      <c r="AH126" s="90" t="str">
        <f t="shared" si="26"/>
        <v/>
      </c>
      <c r="AI126" s="91" t="str">
        <f t="shared" si="30"/>
        <v/>
      </c>
      <c r="AJ126" s="102" t="str">
        <f t="shared" si="27"/>
        <v/>
      </c>
      <c r="AK126" s="103" t="str">
        <f>IF(AJ126="","",WORKDAY(AK125,1,Holiday!$A$2:$A$100000))</f>
        <v/>
      </c>
      <c r="AL126" s="125" t="str">
        <f>IF(AJ126="","",IF($AK126&gt;=$B$33,$B$34,VLOOKUP($AK126,'THOR i, Index'!$A:$D,4,0)))</f>
        <v/>
      </c>
      <c r="AM126" s="126" t="str">
        <f t="shared" si="28"/>
        <v/>
      </c>
      <c r="AN126" s="127" t="str">
        <f t="shared" si="29"/>
        <v/>
      </c>
    </row>
    <row r="127" spans="16:40" x14ac:dyDescent="0.3">
      <c r="AE127" s="88" t="str">
        <f t="shared" si="25"/>
        <v/>
      </c>
      <c r="AF127" s="26" t="str">
        <f>IF(AE127="","",WORKDAY(AF126,1,Holiday!$A$2:$A$100000))</f>
        <v/>
      </c>
      <c r="AG127" s="89" t="str">
        <f>_xlfn.IFNA(VLOOKUP($AF127,'THOR i, Index'!$A:$D,4,0),"")</f>
        <v/>
      </c>
      <c r="AH127" s="90" t="str">
        <f t="shared" si="26"/>
        <v/>
      </c>
      <c r="AI127" s="91" t="str">
        <f t="shared" si="30"/>
        <v/>
      </c>
      <c r="AJ127" s="102" t="str">
        <f t="shared" si="27"/>
        <v/>
      </c>
      <c r="AK127" s="103" t="str">
        <f>IF(AJ127="","",WORKDAY(AK126,1,Holiday!$A$2:$A$100000))</f>
        <v/>
      </c>
      <c r="AL127" s="125" t="str">
        <f>IF(AJ127="","",IF($AK127&gt;=$B$33,$B$34,VLOOKUP($AK127,'THOR i, Index'!$A:$D,4,0)))</f>
        <v/>
      </c>
      <c r="AM127" s="126" t="str">
        <f t="shared" si="28"/>
        <v/>
      </c>
      <c r="AN127" s="127" t="str">
        <f t="shared" si="29"/>
        <v/>
      </c>
    </row>
    <row r="128" spans="16:40" x14ac:dyDescent="0.3">
      <c r="AE128" s="88" t="str">
        <f t="shared" si="25"/>
        <v/>
      </c>
      <c r="AF128" s="26" t="str">
        <f>IF(AE128="","",WORKDAY(AF127,1,Holiday!$A$2:$A$100000))</f>
        <v/>
      </c>
      <c r="AG128" s="89" t="str">
        <f>_xlfn.IFNA(VLOOKUP($AF128,'THOR i, Index'!$A:$D,4,0),"")</f>
        <v/>
      </c>
      <c r="AH128" s="90" t="str">
        <f t="shared" si="26"/>
        <v/>
      </c>
      <c r="AI128" s="91" t="str">
        <f t="shared" si="30"/>
        <v/>
      </c>
      <c r="AJ128" s="102" t="str">
        <f t="shared" si="27"/>
        <v/>
      </c>
      <c r="AK128" s="103" t="str">
        <f>IF(AJ128="","",WORKDAY(AK127,1,Holiday!$A$2:$A$100000))</f>
        <v/>
      </c>
      <c r="AL128" s="125" t="str">
        <f>IF(AJ128="","",IF($AK128&gt;=$B$33,$B$34,VLOOKUP($AK128,'THOR i, Index'!$A:$D,4,0)))</f>
        <v/>
      </c>
      <c r="AM128" s="126" t="str">
        <f t="shared" si="28"/>
        <v/>
      </c>
      <c r="AN128" s="127" t="str">
        <f t="shared" si="29"/>
        <v/>
      </c>
    </row>
    <row r="129" spans="31:40" x14ac:dyDescent="0.3">
      <c r="AE129" s="88" t="str">
        <f t="shared" si="25"/>
        <v/>
      </c>
      <c r="AF129" s="26" t="str">
        <f>IF(AE129="","",WORKDAY(AF128,1,Holiday!$A$2:$A$100000))</f>
        <v/>
      </c>
      <c r="AG129" s="89" t="str">
        <f>_xlfn.IFNA(VLOOKUP($AF129,'THOR i, Index'!$A:$D,4,0),"")</f>
        <v/>
      </c>
      <c r="AH129" s="90" t="str">
        <f t="shared" si="26"/>
        <v/>
      </c>
      <c r="AI129" s="91" t="str">
        <f t="shared" si="30"/>
        <v/>
      </c>
      <c r="AJ129" s="102" t="str">
        <f t="shared" si="27"/>
        <v/>
      </c>
      <c r="AK129" s="103" t="str">
        <f>IF(AJ129="","",WORKDAY(AK128,1,Holiday!$A$2:$A$100000))</f>
        <v/>
      </c>
      <c r="AL129" s="125" t="str">
        <f>IF(AJ129="","",IF($AK129&gt;=$B$33,$B$34,VLOOKUP($AK129,'THOR i, Index'!$A:$D,4,0)))</f>
        <v/>
      </c>
      <c r="AM129" s="126" t="str">
        <f t="shared" si="28"/>
        <v/>
      </c>
      <c r="AN129" s="127" t="str">
        <f t="shared" si="29"/>
        <v/>
      </c>
    </row>
    <row r="130" spans="31:40" x14ac:dyDescent="0.3">
      <c r="AE130" s="88" t="str">
        <f t="shared" si="25"/>
        <v/>
      </c>
      <c r="AF130" s="26" t="str">
        <f>IF(AE130="","",WORKDAY(AF129,1,Holiday!$A$2:$A$100000))</f>
        <v/>
      </c>
      <c r="AG130" s="89" t="str">
        <f>_xlfn.IFNA(VLOOKUP($AF130,'THOR i, Index'!$A:$D,4,0),"")</f>
        <v/>
      </c>
      <c r="AH130" s="90" t="str">
        <f t="shared" si="26"/>
        <v/>
      </c>
      <c r="AI130" s="91" t="str">
        <f t="shared" si="30"/>
        <v/>
      </c>
      <c r="AJ130" s="102" t="str">
        <f t="shared" si="27"/>
        <v/>
      </c>
      <c r="AK130" s="103" t="str">
        <f>IF(AJ130="","",WORKDAY(AK129,1,Holiday!$A$2:$A$100000))</f>
        <v/>
      </c>
      <c r="AL130" s="125" t="str">
        <f>IF(AJ130="","",IF($AK130&gt;=$B$33,$B$34,VLOOKUP($AK130,'THOR i, Index'!$A:$D,4,0)))</f>
        <v/>
      </c>
      <c r="AM130" s="126" t="str">
        <f t="shared" si="28"/>
        <v/>
      </c>
      <c r="AN130" s="127" t="str">
        <f t="shared" si="29"/>
        <v/>
      </c>
    </row>
    <row r="131" spans="31:40" x14ac:dyDescent="0.3">
      <c r="AE131" s="88" t="str">
        <f t="shared" si="25"/>
        <v/>
      </c>
      <c r="AF131" s="26" t="str">
        <f>IF(AE131="","",WORKDAY(AF130,1,Holiday!$A$2:$A$100000))</f>
        <v/>
      </c>
      <c r="AG131" s="89" t="str">
        <f>_xlfn.IFNA(VLOOKUP($AF131,'THOR i, Index'!$A:$D,4,0),"")</f>
        <v/>
      </c>
      <c r="AH131" s="90" t="str">
        <f t="shared" si="26"/>
        <v/>
      </c>
      <c r="AI131" s="91" t="str">
        <f t="shared" si="30"/>
        <v/>
      </c>
      <c r="AJ131" s="102" t="str">
        <f t="shared" si="27"/>
        <v/>
      </c>
      <c r="AK131" s="103" t="str">
        <f>IF(AJ131="","",WORKDAY(AK130,1,Holiday!$A$2:$A$100000))</f>
        <v/>
      </c>
      <c r="AL131" s="125" t="str">
        <f>IF(AJ131="","",IF($AK131&gt;=$B$33,$B$34,VLOOKUP($AK131,'THOR i, Index'!$A:$D,4,0)))</f>
        <v/>
      </c>
      <c r="AM131" s="126" t="str">
        <f t="shared" si="28"/>
        <v/>
      </c>
      <c r="AN131" s="127" t="str">
        <f t="shared" si="29"/>
        <v/>
      </c>
    </row>
    <row r="132" spans="31:40" x14ac:dyDescent="0.3">
      <c r="AE132" s="88" t="str">
        <f t="shared" ref="AE132:AE190" si="31">IF(AE131&gt;$B$35,"",AE131+1)</f>
        <v/>
      </c>
      <c r="AF132" s="26" t="str">
        <f>IF(AE132="","",WORKDAY(AF131,1,Holiday!$A$2:$A$100000))</f>
        <v/>
      </c>
      <c r="AG132" s="89" t="str">
        <f>_xlfn.IFNA(VLOOKUP($AF132,'THOR i, Index'!$A:$D,4,0),"")</f>
        <v/>
      </c>
      <c r="AH132" s="90" t="str">
        <f t="shared" ref="AH132:AH190" si="32">IFERROR(AF133-AF132,"")</f>
        <v/>
      </c>
      <c r="AI132" s="91" t="str">
        <f t="shared" si="30"/>
        <v/>
      </c>
      <c r="AJ132" s="102" t="str">
        <f t="shared" ref="AJ132:AJ190" si="33">IF(AJ131&gt;$B$41,"",AJ131+1)</f>
        <v/>
      </c>
      <c r="AK132" s="103" t="str">
        <f>IF(AJ132="","",WORKDAY(AK131,1,Holiday!$A$2:$A$100000))</f>
        <v/>
      </c>
      <c r="AL132" s="125" t="str">
        <f>IF(AJ132="","",IF($AK132&gt;=$B$33,$B$34,VLOOKUP($AK132,'THOR i, Index'!$A:$D,4,0)))</f>
        <v/>
      </c>
      <c r="AM132" s="126" t="str">
        <f t="shared" ref="AM132:AM190" si="34">IFERROR(AK133-AK132,"")</f>
        <v/>
      </c>
      <c r="AN132" s="127" t="str">
        <f t="shared" ref="AN132:AN190" si="35">IFERROR(1+$AL132%*$AM132/365,"")</f>
        <v/>
      </c>
    </row>
    <row r="133" spans="31:40" x14ac:dyDescent="0.3">
      <c r="AE133" s="88" t="str">
        <f t="shared" si="31"/>
        <v/>
      </c>
      <c r="AF133" s="26" t="str">
        <f>IF(AE133="","",WORKDAY(AF132,1,Holiday!$A$2:$A$100000))</f>
        <v/>
      </c>
      <c r="AG133" s="89" t="str">
        <f>_xlfn.IFNA(VLOOKUP($AF133,'THOR i, Index'!$A:$D,4,0),"")</f>
        <v/>
      </c>
      <c r="AH133" s="90" t="str">
        <f t="shared" si="32"/>
        <v/>
      </c>
      <c r="AI133" s="91" t="str">
        <f t="shared" ref="AI133:AI190" si="36">IFERROR(1+$AG133%*$AH133/365,"")</f>
        <v/>
      </c>
      <c r="AJ133" s="102" t="str">
        <f t="shared" si="33"/>
        <v/>
      </c>
      <c r="AK133" s="103" t="str">
        <f>IF(AJ133="","",WORKDAY(AK132,1,Holiday!$A$2:$A$100000))</f>
        <v/>
      </c>
      <c r="AL133" s="125" t="str">
        <f>IF(AJ133="","",IF($AK133&gt;=$B$33,$B$34,VLOOKUP($AK133,'THOR i, Index'!$A:$D,4,0)))</f>
        <v/>
      </c>
      <c r="AM133" s="126" t="str">
        <f t="shared" si="34"/>
        <v/>
      </c>
      <c r="AN133" s="127" t="str">
        <f t="shared" si="35"/>
        <v/>
      </c>
    </row>
    <row r="134" spans="31:40" x14ac:dyDescent="0.3">
      <c r="AE134" s="88" t="str">
        <f t="shared" si="31"/>
        <v/>
      </c>
      <c r="AF134" s="26" t="str">
        <f>IF(AE134="","",WORKDAY(AF133,1,Holiday!$A$2:$A$100000))</f>
        <v/>
      </c>
      <c r="AG134" s="89" t="str">
        <f>_xlfn.IFNA(VLOOKUP($AF134,'THOR i, Index'!$A:$D,4,0),"")</f>
        <v/>
      </c>
      <c r="AH134" s="90" t="str">
        <f t="shared" si="32"/>
        <v/>
      </c>
      <c r="AI134" s="91" t="str">
        <f t="shared" si="36"/>
        <v/>
      </c>
      <c r="AJ134" s="102" t="str">
        <f t="shared" si="33"/>
        <v/>
      </c>
      <c r="AK134" s="103" t="str">
        <f>IF(AJ134="","",WORKDAY(AK133,1,Holiday!$A$2:$A$100000))</f>
        <v/>
      </c>
      <c r="AL134" s="125" t="str">
        <f>IF(AJ134="","",IF($AK134&gt;=$B$33,$B$34,VLOOKUP($AK134,'THOR i, Index'!$A:$D,4,0)))</f>
        <v/>
      </c>
      <c r="AM134" s="126" t="str">
        <f t="shared" si="34"/>
        <v/>
      </c>
      <c r="AN134" s="127" t="str">
        <f t="shared" si="35"/>
        <v/>
      </c>
    </row>
    <row r="135" spans="31:40" x14ac:dyDescent="0.3">
      <c r="AE135" s="88" t="str">
        <f t="shared" si="31"/>
        <v/>
      </c>
      <c r="AF135" s="26" t="str">
        <f>IF(AE135="","",WORKDAY(AF134,1,Holiday!$A$2:$A$100000))</f>
        <v/>
      </c>
      <c r="AG135" s="89" t="str">
        <f>_xlfn.IFNA(VLOOKUP($AF135,'THOR i, Index'!$A:$D,4,0),"")</f>
        <v/>
      </c>
      <c r="AH135" s="90" t="str">
        <f t="shared" si="32"/>
        <v/>
      </c>
      <c r="AI135" s="91" t="str">
        <f t="shared" si="36"/>
        <v/>
      </c>
      <c r="AJ135" s="102" t="str">
        <f t="shared" si="33"/>
        <v/>
      </c>
      <c r="AK135" s="103" t="str">
        <f>IF(AJ135="","",WORKDAY(AK134,1,Holiday!$A$2:$A$100000))</f>
        <v/>
      </c>
      <c r="AL135" s="125" t="str">
        <f>IF(AJ135="","",IF($AK135&gt;=$B$33,$B$34,VLOOKUP($AK135,'THOR i, Index'!$A:$D,4,0)))</f>
        <v/>
      </c>
      <c r="AM135" s="126" t="str">
        <f t="shared" si="34"/>
        <v/>
      </c>
      <c r="AN135" s="127" t="str">
        <f t="shared" si="35"/>
        <v/>
      </c>
    </row>
    <row r="136" spans="31:40" x14ac:dyDescent="0.3">
      <c r="AE136" s="88" t="str">
        <f t="shared" si="31"/>
        <v/>
      </c>
      <c r="AF136" s="26" t="str">
        <f>IF(AE136="","",WORKDAY(AF135,1,Holiday!$A$2:$A$100000))</f>
        <v/>
      </c>
      <c r="AG136" s="89" t="str">
        <f>_xlfn.IFNA(VLOOKUP($AF136,'THOR i, Index'!$A:$D,4,0),"")</f>
        <v/>
      </c>
      <c r="AH136" s="90" t="str">
        <f t="shared" si="32"/>
        <v/>
      </c>
      <c r="AI136" s="91" t="str">
        <f t="shared" si="36"/>
        <v/>
      </c>
      <c r="AJ136" s="102" t="str">
        <f t="shared" si="33"/>
        <v/>
      </c>
      <c r="AK136" s="103" t="str">
        <f>IF(AJ136="","",WORKDAY(AK135,1,Holiday!$A$2:$A$100000))</f>
        <v/>
      </c>
      <c r="AL136" s="125" t="str">
        <f>IF(AJ136="","",IF($AK136&gt;=$B$33,$B$34,VLOOKUP($AK136,'THOR i, Index'!$A:$D,4,0)))</f>
        <v/>
      </c>
      <c r="AM136" s="126" t="str">
        <f t="shared" si="34"/>
        <v/>
      </c>
      <c r="AN136" s="127" t="str">
        <f t="shared" si="35"/>
        <v/>
      </c>
    </row>
    <row r="137" spans="31:40" x14ac:dyDescent="0.3">
      <c r="AE137" s="88" t="str">
        <f t="shared" si="31"/>
        <v/>
      </c>
      <c r="AF137" s="26" t="str">
        <f>IF(AE137="","",WORKDAY(AF136,1,Holiday!$A$2:$A$100000))</f>
        <v/>
      </c>
      <c r="AG137" s="89" t="str">
        <f>_xlfn.IFNA(VLOOKUP($AF137,'THOR i, Index'!$A:$D,4,0),"")</f>
        <v/>
      </c>
      <c r="AH137" s="90" t="str">
        <f t="shared" si="32"/>
        <v/>
      </c>
      <c r="AI137" s="91" t="str">
        <f t="shared" si="36"/>
        <v/>
      </c>
      <c r="AJ137" s="102" t="str">
        <f t="shared" si="33"/>
        <v/>
      </c>
      <c r="AK137" s="103" t="str">
        <f>IF(AJ137="","",WORKDAY(AK136,1,Holiday!$A$2:$A$100000))</f>
        <v/>
      </c>
      <c r="AL137" s="125" t="str">
        <f>IF(AJ137="","",IF($AK137&gt;=$B$33,$B$34,VLOOKUP($AK137,'THOR i, Index'!$A:$D,4,0)))</f>
        <v/>
      </c>
      <c r="AM137" s="126" t="str">
        <f t="shared" si="34"/>
        <v/>
      </c>
      <c r="AN137" s="127" t="str">
        <f t="shared" si="35"/>
        <v/>
      </c>
    </row>
    <row r="138" spans="31:40" x14ac:dyDescent="0.3">
      <c r="AE138" s="88" t="str">
        <f t="shared" si="31"/>
        <v/>
      </c>
      <c r="AF138" s="26" t="str">
        <f>IF(AE138="","",WORKDAY(AF137,1,Holiday!$A$2:$A$100000))</f>
        <v/>
      </c>
      <c r="AG138" s="89" t="str">
        <f>_xlfn.IFNA(VLOOKUP($AF138,'THOR i, Index'!$A:$D,4,0),"")</f>
        <v/>
      </c>
      <c r="AH138" s="90" t="str">
        <f t="shared" si="32"/>
        <v/>
      </c>
      <c r="AI138" s="91" t="str">
        <f t="shared" si="36"/>
        <v/>
      </c>
      <c r="AJ138" s="102" t="str">
        <f t="shared" si="33"/>
        <v/>
      </c>
      <c r="AK138" s="103" t="str">
        <f>IF(AJ138="","",WORKDAY(AK137,1,Holiday!$A$2:$A$100000))</f>
        <v/>
      </c>
      <c r="AL138" s="125" t="str">
        <f>IF(AJ138="","",IF($AK138&gt;=$B$33,$B$34,VLOOKUP($AK138,'THOR i, Index'!$A:$D,4,0)))</f>
        <v/>
      </c>
      <c r="AM138" s="126" t="str">
        <f t="shared" si="34"/>
        <v/>
      </c>
      <c r="AN138" s="127" t="str">
        <f t="shared" si="35"/>
        <v/>
      </c>
    </row>
    <row r="139" spans="31:40" x14ac:dyDescent="0.3">
      <c r="AE139" s="88" t="str">
        <f t="shared" si="31"/>
        <v/>
      </c>
      <c r="AF139" s="26" t="str">
        <f>IF(AE139="","",WORKDAY(AF138,1,Holiday!$A$2:$A$100000))</f>
        <v/>
      </c>
      <c r="AG139" s="89" t="str">
        <f>_xlfn.IFNA(VLOOKUP($AF139,'THOR i, Index'!$A:$D,4,0),"")</f>
        <v/>
      </c>
      <c r="AH139" s="90" t="str">
        <f t="shared" si="32"/>
        <v/>
      </c>
      <c r="AI139" s="91" t="str">
        <f t="shared" si="36"/>
        <v/>
      </c>
      <c r="AJ139" s="102" t="str">
        <f t="shared" si="33"/>
        <v/>
      </c>
      <c r="AK139" s="103" t="str">
        <f>IF(AJ139="","",WORKDAY(AK138,1,Holiday!$A$2:$A$100000))</f>
        <v/>
      </c>
      <c r="AL139" s="125" t="str">
        <f>IF(AJ139="","",IF($AK139&gt;=$B$33,$B$34,VLOOKUP($AK139,'THOR i, Index'!$A:$D,4,0)))</f>
        <v/>
      </c>
      <c r="AM139" s="126" t="str">
        <f t="shared" si="34"/>
        <v/>
      </c>
      <c r="AN139" s="127" t="str">
        <f t="shared" si="35"/>
        <v/>
      </c>
    </row>
    <row r="140" spans="31:40" x14ac:dyDescent="0.3">
      <c r="AE140" s="88" t="str">
        <f t="shared" si="31"/>
        <v/>
      </c>
      <c r="AF140" s="26" t="str">
        <f>IF(AE140="","",WORKDAY(AF139,1,Holiday!$A$2:$A$100000))</f>
        <v/>
      </c>
      <c r="AG140" s="89" t="str">
        <f>_xlfn.IFNA(VLOOKUP($AF140,'THOR i, Index'!$A:$D,4,0),"")</f>
        <v/>
      </c>
      <c r="AH140" s="90" t="str">
        <f t="shared" si="32"/>
        <v/>
      </c>
      <c r="AI140" s="91" t="str">
        <f t="shared" si="36"/>
        <v/>
      </c>
      <c r="AJ140" s="102" t="str">
        <f t="shared" si="33"/>
        <v/>
      </c>
      <c r="AK140" s="103" t="str">
        <f>IF(AJ140="","",WORKDAY(AK139,1,Holiday!$A$2:$A$100000))</f>
        <v/>
      </c>
      <c r="AL140" s="125" t="str">
        <f>IF(AJ140="","",IF($AK140&gt;=$B$33,$B$34,VLOOKUP($AK140,'THOR i, Index'!$A:$D,4,0)))</f>
        <v/>
      </c>
      <c r="AM140" s="126" t="str">
        <f t="shared" si="34"/>
        <v/>
      </c>
      <c r="AN140" s="127" t="str">
        <f t="shared" si="35"/>
        <v/>
      </c>
    </row>
    <row r="141" spans="31:40" x14ac:dyDescent="0.3">
      <c r="AE141" s="88" t="str">
        <f t="shared" si="31"/>
        <v/>
      </c>
      <c r="AF141" s="26" t="str">
        <f>IF(AE141="","",WORKDAY(AF140,1,Holiday!$A$2:$A$100000))</f>
        <v/>
      </c>
      <c r="AG141" s="89" t="str">
        <f>_xlfn.IFNA(VLOOKUP($AF141,'THOR i, Index'!$A:$D,4,0),"")</f>
        <v/>
      </c>
      <c r="AH141" s="90" t="str">
        <f t="shared" si="32"/>
        <v/>
      </c>
      <c r="AI141" s="91" t="str">
        <f t="shared" si="36"/>
        <v/>
      </c>
      <c r="AJ141" s="102" t="str">
        <f t="shared" si="33"/>
        <v/>
      </c>
      <c r="AK141" s="103" t="str">
        <f>IF(AJ141="","",WORKDAY(AK140,1,Holiday!$A$2:$A$100000))</f>
        <v/>
      </c>
      <c r="AL141" s="125" t="str">
        <f>IF(AJ141="","",IF($AK141&gt;=$B$33,$B$34,VLOOKUP($AK141,'THOR i, Index'!$A:$D,4,0)))</f>
        <v/>
      </c>
      <c r="AM141" s="126" t="str">
        <f t="shared" si="34"/>
        <v/>
      </c>
      <c r="AN141" s="127" t="str">
        <f t="shared" si="35"/>
        <v/>
      </c>
    </row>
    <row r="142" spans="31:40" x14ac:dyDescent="0.3">
      <c r="AE142" s="88" t="str">
        <f t="shared" si="31"/>
        <v/>
      </c>
      <c r="AF142" s="26" t="str">
        <f>IF(AE142="","",WORKDAY(AF141,1,Holiday!$A$2:$A$100000))</f>
        <v/>
      </c>
      <c r="AG142" s="89" t="str">
        <f>_xlfn.IFNA(VLOOKUP($AF142,'THOR i, Index'!$A:$D,4,0),"")</f>
        <v/>
      </c>
      <c r="AH142" s="90" t="str">
        <f t="shared" si="32"/>
        <v/>
      </c>
      <c r="AI142" s="91" t="str">
        <f t="shared" si="36"/>
        <v/>
      </c>
      <c r="AJ142" s="102" t="str">
        <f t="shared" si="33"/>
        <v/>
      </c>
      <c r="AK142" s="103" t="str">
        <f>IF(AJ142="","",WORKDAY(AK141,1,Holiday!$A$2:$A$100000))</f>
        <v/>
      </c>
      <c r="AL142" s="125" t="str">
        <f>IF(AJ142="","",IF($AK142&gt;=$B$33,$B$34,VLOOKUP($AK142,'THOR i, Index'!$A:$D,4,0)))</f>
        <v/>
      </c>
      <c r="AM142" s="126" t="str">
        <f t="shared" si="34"/>
        <v/>
      </c>
      <c r="AN142" s="127" t="str">
        <f t="shared" si="35"/>
        <v/>
      </c>
    </row>
    <row r="143" spans="31:40" x14ac:dyDescent="0.3">
      <c r="AE143" s="88" t="str">
        <f t="shared" si="31"/>
        <v/>
      </c>
      <c r="AF143" s="26" t="str">
        <f>IF(AE143="","",WORKDAY(AF142,1,Holiday!$A$2:$A$100000))</f>
        <v/>
      </c>
      <c r="AG143" s="89" t="str">
        <f>_xlfn.IFNA(VLOOKUP($AF143,'THOR i, Index'!$A:$D,4,0),"")</f>
        <v/>
      </c>
      <c r="AH143" s="90" t="str">
        <f t="shared" si="32"/>
        <v/>
      </c>
      <c r="AI143" s="91" t="str">
        <f t="shared" si="36"/>
        <v/>
      </c>
      <c r="AJ143" s="102" t="str">
        <f t="shared" si="33"/>
        <v/>
      </c>
      <c r="AK143" s="103" t="str">
        <f>IF(AJ143="","",WORKDAY(AK142,1,Holiday!$A$2:$A$100000))</f>
        <v/>
      </c>
      <c r="AL143" s="125" t="str">
        <f>IF(AJ143="","",IF($AK143&gt;=$B$33,$B$34,VLOOKUP($AK143,'THOR i, Index'!$A:$D,4,0)))</f>
        <v/>
      </c>
      <c r="AM143" s="126" t="str">
        <f t="shared" si="34"/>
        <v/>
      </c>
      <c r="AN143" s="127" t="str">
        <f t="shared" si="35"/>
        <v/>
      </c>
    </row>
    <row r="144" spans="31:40" x14ac:dyDescent="0.3">
      <c r="AE144" s="88" t="str">
        <f t="shared" si="31"/>
        <v/>
      </c>
      <c r="AF144" s="26" t="str">
        <f>IF(AE144="","",WORKDAY(AF143,1,Holiday!$A$2:$A$100000))</f>
        <v/>
      </c>
      <c r="AG144" s="89" t="str">
        <f>_xlfn.IFNA(VLOOKUP($AF144,'THOR i, Index'!$A:$D,4,0),"")</f>
        <v/>
      </c>
      <c r="AH144" s="90" t="str">
        <f t="shared" si="32"/>
        <v/>
      </c>
      <c r="AI144" s="91" t="str">
        <f t="shared" si="36"/>
        <v/>
      </c>
      <c r="AJ144" s="102" t="str">
        <f t="shared" si="33"/>
        <v/>
      </c>
      <c r="AK144" s="103" t="str">
        <f>IF(AJ144="","",WORKDAY(AK143,1,Holiday!$A$2:$A$100000))</f>
        <v/>
      </c>
      <c r="AL144" s="125" t="str">
        <f>IF(AJ144="","",IF($AK144&gt;=$B$33,$B$34,VLOOKUP($AK144,'THOR i, Index'!$A:$D,4,0)))</f>
        <v/>
      </c>
      <c r="AM144" s="126" t="str">
        <f t="shared" si="34"/>
        <v/>
      </c>
      <c r="AN144" s="127" t="str">
        <f t="shared" si="35"/>
        <v/>
      </c>
    </row>
    <row r="145" spans="31:40" x14ac:dyDescent="0.3">
      <c r="AE145" s="88" t="str">
        <f t="shared" si="31"/>
        <v/>
      </c>
      <c r="AF145" s="26" t="str">
        <f>IF(AE145="","",WORKDAY(AF144,1,Holiday!$A$2:$A$100000))</f>
        <v/>
      </c>
      <c r="AG145" s="89" t="str">
        <f>_xlfn.IFNA(VLOOKUP($AF145,'THOR i, Index'!$A:$D,4,0),"")</f>
        <v/>
      </c>
      <c r="AH145" s="90" t="str">
        <f t="shared" si="32"/>
        <v/>
      </c>
      <c r="AI145" s="91" t="str">
        <f t="shared" si="36"/>
        <v/>
      </c>
      <c r="AJ145" s="102" t="str">
        <f t="shared" si="33"/>
        <v/>
      </c>
      <c r="AK145" s="103" t="str">
        <f>IF(AJ145="","",WORKDAY(AK144,1,Holiday!$A$2:$A$100000))</f>
        <v/>
      </c>
      <c r="AL145" s="125" t="str">
        <f>IF(AJ145="","",IF($AK145&gt;=$B$33,$B$34,VLOOKUP($AK145,'THOR i, Index'!$A:$D,4,0)))</f>
        <v/>
      </c>
      <c r="AM145" s="126" t="str">
        <f t="shared" si="34"/>
        <v/>
      </c>
      <c r="AN145" s="127" t="str">
        <f t="shared" si="35"/>
        <v/>
      </c>
    </row>
    <row r="146" spans="31:40" x14ac:dyDescent="0.3">
      <c r="AE146" s="88" t="str">
        <f t="shared" si="31"/>
        <v/>
      </c>
      <c r="AF146" s="26" t="str">
        <f>IF(AE146="","",WORKDAY(AF145,1,Holiday!$A$2:$A$100000))</f>
        <v/>
      </c>
      <c r="AG146" s="89" t="str">
        <f>_xlfn.IFNA(VLOOKUP($AF146,'THOR i, Index'!$A:$D,4,0),"")</f>
        <v/>
      </c>
      <c r="AH146" s="90" t="str">
        <f t="shared" si="32"/>
        <v/>
      </c>
      <c r="AI146" s="91" t="str">
        <f t="shared" si="36"/>
        <v/>
      </c>
      <c r="AJ146" s="102" t="str">
        <f t="shared" si="33"/>
        <v/>
      </c>
      <c r="AK146" s="103" t="str">
        <f>IF(AJ146="","",WORKDAY(AK145,1,Holiday!$A$2:$A$100000))</f>
        <v/>
      </c>
      <c r="AL146" s="125" t="str">
        <f>IF(AJ146="","",IF($AK146&gt;=$B$33,$B$34,VLOOKUP($AK146,'THOR i, Index'!$A:$D,4,0)))</f>
        <v/>
      </c>
      <c r="AM146" s="126" t="str">
        <f t="shared" si="34"/>
        <v/>
      </c>
      <c r="AN146" s="127" t="str">
        <f t="shared" si="35"/>
        <v/>
      </c>
    </row>
    <row r="147" spans="31:40" x14ac:dyDescent="0.3">
      <c r="AE147" s="88" t="str">
        <f t="shared" si="31"/>
        <v/>
      </c>
      <c r="AF147" s="26" t="str">
        <f>IF(AE147="","",WORKDAY(AF146,1,Holiday!$A$2:$A$100000))</f>
        <v/>
      </c>
      <c r="AG147" s="89" t="str">
        <f>_xlfn.IFNA(VLOOKUP($AF147,'THOR i, Index'!$A:$D,4,0),"")</f>
        <v/>
      </c>
      <c r="AH147" s="90" t="str">
        <f t="shared" si="32"/>
        <v/>
      </c>
      <c r="AI147" s="91" t="str">
        <f t="shared" si="36"/>
        <v/>
      </c>
      <c r="AJ147" s="102" t="str">
        <f t="shared" si="33"/>
        <v/>
      </c>
      <c r="AK147" s="103" t="str">
        <f>IF(AJ147="","",WORKDAY(AK146,1,Holiday!$A$2:$A$100000))</f>
        <v/>
      </c>
      <c r="AL147" s="125" t="str">
        <f>IF(AJ147="","",IF($AK147&gt;=$B$33,$B$34,VLOOKUP($AK147,'THOR i, Index'!$A:$D,4,0)))</f>
        <v/>
      </c>
      <c r="AM147" s="126" t="str">
        <f t="shared" si="34"/>
        <v/>
      </c>
      <c r="AN147" s="127" t="str">
        <f t="shared" si="35"/>
        <v/>
      </c>
    </row>
    <row r="148" spans="31:40" x14ac:dyDescent="0.3">
      <c r="AE148" s="88" t="str">
        <f t="shared" si="31"/>
        <v/>
      </c>
      <c r="AF148" s="26" t="str">
        <f>IF(AE148="","",WORKDAY(AF147,1,Holiday!$A$2:$A$100000))</f>
        <v/>
      </c>
      <c r="AG148" s="89" t="str">
        <f>_xlfn.IFNA(VLOOKUP($AF148,'THOR i, Index'!$A:$D,4,0),"")</f>
        <v/>
      </c>
      <c r="AH148" s="90" t="str">
        <f t="shared" si="32"/>
        <v/>
      </c>
      <c r="AI148" s="91" t="str">
        <f t="shared" si="36"/>
        <v/>
      </c>
      <c r="AJ148" s="102" t="str">
        <f t="shared" si="33"/>
        <v/>
      </c>
      <c r="AK148" s="103" t="str">
        <f>IF(AJ148="","",WORKDAY(AK147,1,Holiday!$A$2:$A$100000))</f>
        <v/>
      </c>
      <c r="AL148" s="125" t="str">
        <f>IF(AJ148="","",IF($AK148&gt;=$B$33,$B$34,VLOOKUP($AK148,'THOR i, Index'!$A:$D,4,0)))</f>
        <v/>
      </c>
      <c r="AM148" s="126" t="str">
        <f t="shared" si="34"/>
        <v/>
      </c>
      <c r="AN148" s="127" t="str">
        <f t="shared" si="35"/>
        <v/>
      </c>
    </row>
    <row r="149" spans="31:40" x14ac:dyDescent="0.3">
      <c r="AE149" s="88" t="str">
        <f t="shared" si="31"/>
        <v/>
      </c>
      <c r="AF149" s="26" t="str">
        <f>IF(AE149="","",WORKDAY(AF148,1,Holiday!$A$2:$A$100000))</f>
        <v/>
      </c>
      <c r="AG149" s="89" t="str">
        <f>_xlfn.IFNA(VLOOKUP($AF149,'THOR i, Index'!$A:$D,4,0),"")</f>
        <v/>
      </c>
      <c r="AH149" s="90" t="str">
        <f t="shared" si="32"/>
        <v/>
      </c>
      <c r="AI149" s="91" t="str">
        <f t="shared" si="36"/>
        <v/>
      </c>
      <c r="AJ149" s="102" t="str">
        <f t="shared" si="33"/>
        <v/>
      </c>
      <c r="AK149" s="103" t="str">
        <f>IF(AJ149="","",WORKDAY(AK148,1,Holiday!$A$2:$A$100000))</f>
        <v/>
      </c>
      <c r="AL149" s="125" t="str">
        <f>IF(AJ149="","",IF($AK149&gt;=$B$33,$B$34,VLOOKUP($AK149,'THOR i, Index'!$A:$D,4,0)))</f>
        <v/>
      </c>
      <c r="AM149" s="126" t="str">
        <f t="shared" si="34"/>
        <v/>
      </c>
      <c r="AN149" s="127" t="str">
        <f t="shared" si="35"/>
        <v/>
      </c>
    </row>
    <row r="150" spans="31:40" x14ac:dyDescent="0.3">
      <c r="AE150" s="88" t="str">
        <f t="shared" si="31"/>
        <v/>
      </c>
      <c r="AF150" s="26" t="str">
        <f>IF(AE150="","",WORKDAY(AF149,1,Holiday!$A$2:$A$100000))</f>
        <v/>
      </c>
      <c r="AG150" s="89" t="str">
        <f>_xlfn.IFNA(VLOOKUP($AF150,'THOR i, Index'!$A:$D,4,0),"")</f>
        <v/>
      </c>
      <c r="AH150" s="90" t="str">
        <f t="shared" si="32"/>
        <v/>
      </c>
      <c r="AI150" s="91" t="str">
        <f t="shared" si="36"/>
        <v/>
      </c>
      <c r="AJ150" s="102" t="str">
        <f t="shared" si="33"/>
        <v/>
      </c>
      <c r="AK150" s="103" t="str">
        <f>IF(AJ150="","",WORKDAY(AK149,1,Holiday!$A$2:$A$100000))</f>
        <v/>
      </c>
      <c r="AL150" s="125" t="str">
        <f>IF(AJ150="","",IF($AK150&gt;=$B$33,$B$34,VLOOKUP($AK150,'THOR i, Index'!$A:$D,4,0)))</f>
        <v/>
      </c>
      <c r="AM150" s="126" t="str">
        <f t="shared" si="34"/>
        <v/>
      </c>
      <c r="AN150" s="127" t="str">
        <f t="shared" si="35"/>
        <v/>
      </c>
    </row>
    <row r="151" spans="31:40" x14ac:dyDescent="0.3">
      <c r="AE151" s="88" t="str">
        <f t="shared" si="31"/>
        <v/>
      </c>
      <c r="AF151" s="26" t="str">
        <f>IF(AE151="","",WORKDAY(AF150,1,Holiday!$A$2:$A$100000))</f>
        <v/>
      </c>
      <c r="AG151" s="89" t="str">
        <f>_xlfn.IFNA(VLOOKUP($AF151,'THOR i, Index'!$A:$D,4,0),"")</f>
        <v/>
      </c>
      <c r="AH151" s="90" t="str">
        <f t="shared" si="32"/>
        <v/>
      </c>
      <c r="AI151" s="91" t="str">
        <f t="shared" si="36"/>
        <v/>
      </c>
      <c r="AJ151" s="102" t="str">
        <f t="shared" si="33"/>
        <v/>
      </c>
      <c r="AK151" s="103" t="str">
        <f>IF(AJ151="","",WORKDAY(AK150,1,Holiday!$A$2:$A$100000))</f>
        <v/>
      </c>
      <c r="AL151" s="125" t="str">
        <f>IF(AJ151="","",IF($AK151&gt;=$B$33,$B$34,VLOOKUP($AK151,'THOR i, Index'!$A:$D,4,0)))</f>
        <v/>
      </c>
      <c r="AM151" s="126" t="str">
        <f t="shared" si="34"/>
        <v/>
      </c>
      <c r="AN151" s="127" t="str">
        <f t="shared" si="35"/>
        <v/>
      </c>
    </row>
    <row r="152" spans="31:40" x14ac:dyDescent="0.3">
      <c r="AE152" s="88" t="str">
        <f t="shared" si="31"/>
        <v/>
      </c>
      <c r="AF152" s="26" t="str">
        <f>IF(AE152="","",WORKDAY(AF151,1,Holiday!$A$2:$A$100000))</f>
        <v/>
      </c>
      <c r="AG152" s="89" t="str">
        <f>_xlfn.IFNA(VLOOKUP($AF152,'THOR i, Index'!$A:$D,4,0),"")</f>
        <v/>
      </c>
      <c r="AH152" s="90" t="str">
        <f t="shared" si="32"/>
        <v/>
      </c>
      <c r="AI152" s="91" t="str">
        <f t="shared" si="36"/>
        <v/>
      </c>
      <c r="AJ152" s="102" t="str">
        <f t="shared" si="33"/>
        <v/>
      </c>
      <c r="AK152" s="103" t="str">
        <f>IF(AJ152="","",WORKDAY(AK151,1,Holiday!$A$2:$A$100000))</f>
        <v/>
      </c>
      <c r="AL152" s="125" t="str">
        <f>IF(AJ152="","",IF($AK152&gt;=$B$33,$B$34,VLOOKUP($AK152,'THOR i, Index'!$A:$D,4,0)))</f>
        <v/>
      </c>
      <c r="AM152" s="126" t="str">
        <f t="shared" si="34"/>
        <v/>
      </c>
      <c r="AN152" s="127" t="str">
        <f t="shared" si="35"/>
        <v/>
      </c>
    </row>
    <row r="153" spans="31:40" x14ac:dyDescent="0.3">
      <c r="AE153" s="88" t="str">
        <f t="shared" si="31"/>
        <v/>
      </c>
      <c r="AF153" s="26" t="str">
        <f>IF(AE153="","",WORKDAY(AF152,1,Holiday!$A$2:$A$100000))</f>
        <v/>
      </c>
      <c r="AG153" s="89" t="str">
        <f>_xlfn.IFNA(VLOOKUP($AF153,'THOR i, Index'!$A:$D,4,0),"")</f>
        <v/>
      </c>
      <c r="AH153" s="90" t="str">
        <f t="shared" si="32"/>
        <v/>
      </c>
      <c r="AI153" s="91" t="str">
        <f t="shared" si="36"/>
        <v/>
      </c>
      <c r="AJ153" s="102" t="str">
        <f t="shared" si="33"/>
        <v/>
      </c>
      <c r="AK153" s="103" t="str">
        <f>IF(AJ153="","",WORKDAY(AK152,1,Holiday!$A$2:$A$100000))</f>
        <v/>
      </c>
      <c r="AL153" s="125" t="str">
        <f>IF(AJ153="","",IF($AK153&gt;=$B$33,$B$34,VLOOKUP($AK153,'THOR i, Index'!$A:$D,4,0)))</f>
        <v/>
      </c>
      <c r="AM153" s="126" t="str">
        <f t="shared" si="34"/>
        <v/>
      </c>
      <c r="AN153" s="127" t="str">
        <f t="shared" si="35"/>
        <v/>
      </c>
    </row>
    <row r="154" spans="31:40" x14ac:dyDescent="0.3">
      <c r="AE154" s="88" t="str">
        <f t="shared" si="31"/>
        <v/>
      </c>
      <c r="AF154" s="26" t="str">
        <f>IF(AE154="","",WORKDAY(AF153,1,Holiday!$A$2:$A$100000))</f>
        <v/>
      </c>
      <c r="AG154" s="89" t="str">
        <f>_xlfn.IFNA(VLOOKUP($AF154,'THOR i, Index'!$A:$D,4,0),"")</f>
        <v/>
      </c>
      <c r="AH154" s="90" t="str">
        <f t="shared" si="32"/>
        <v/>
      </c>
      <c r="AI154" s="91" t="str">
        <f t="shared" si="36"/>
        <v/>
      </c>
      <c r="AJ154" s="102" t="str">
        <f t="shared" si="33"/>
        <v/>
      </c>
      <c r="AK154" s="103" t="str">
        <f>IF(AJ154="","",WORKDAY(AK153,1,Holiday!$A$2:$A$100000))</f>
        <v/>
      </c>
      <c r="AL154" s="125" t="str">
        <f>IF(AJ154="","",IF($AK154&gt;=$B$33,$B$34,VLOOKUP($AK154,'THOR i, Index'!$A:$D,4,0)))</f>
        <v/>
      </c>
      <c r="AM154" s="126" t="str">
        <f t="shared" si="34"/>
        <v/>
      </c>
      <c r="AN154" s="127" t="str">
        <f t="shared" si="35"/>
        <v/>
      </c>
    </row>
    <row r="155" spans="31:40" x14ac:dyDescent="0.3">
      <c r="AE155" s="88" t="str">
        <f t="shared" si="31"/>
        <v/>
      </c>
      <c r="AF155" s="26" t="str">
        <f>IF(AE155="","",WORKDAY(AF154,1,Holiday!$A$2:$A$100000))</f>
        <v/>
      </c>
      <c r="AG155" s="89" t="str">
        <f>_xlfn.IFNA(VLOOKUP($AF155,'THOR i, Index'!$A:$D,4,0),"")</f>
        <v/>
      </c>
      <c r="AH155" s="90" t="str">
        <f t="shared" si="32"/>
        <v/>
      </c>
      <c r="AI155" s="91" t="str">
        <f t="shared" si="36"/>
        <v/>
      </c>
      <c r="AJ155" s="102" t="str">
        <f t="shared" si="33"/>
        <v/>
      </c>
      <c r="AK155" s="103" t="str">
        <f>IF(AJ155="","",WORKDAY(AK154,1,Holiday!$A$2:$A$100000))</f>
        <v/>
      </c>
      <c r="AL155" s="125" t="str">
        <f>IF(AJ155="","",IF($AK155&gt;=$B$33,$B$34,VLOOKUP($AK155,'THOR i, Index'!$A:$D,4,0)))</f>
        <v/>
      </c>
      <c r="AM155" s="126" t="str">
        <f t="shared" si="34"/>
        <v/>
      </c>
      <c r="AN155" s="127" t="str">
        <f t="shared" si="35"/>
        <v/>
      </c>
    </row>
    <row r="156" spans="31:40" x14ac:dyDescent="0.3">
      <c r="AE156" s="88" t="str">
        <f t="shared" si="31"/>
        <v/>
      </c>
      <c r="AF156" s="26" t="str">
        <f>IF(AE156="","",WORKDAY(AF155,1,Holiday!$A$2:$A$100000))</f>
        <v/>
      </c>
      <c r="AG156" s="89" t="str">
        <f>_xlfn.IFNA(VLOOKUP($AF156,'THOR i, Index'!$A:$D,4,0),"")</f>
        <v/>
      </c>
      <c r="AH156" s="90" t="str">
        <f t="shared" si="32"/>
        <v/>
      </c>
      <c r="AI156" s="91" t="str">
        <f t="shared" si="36"/>
        <v/>
      </c>
      <c r="AJ156" s="102" t="str">
        <f t="shared" si="33"/>
        <v/>
      </c>
      <c r="AK156" s="103" t="str">
        <f>IF(AJ156="","",WORKDAY(AK155,1,Holiday!$A$2:$A$100000))</f>
        <v/>
      </c>
      <c r="AL156" s="125" t="str">
        <f>IF(AJ156="","",IF($AK156&gt;=$B$33,$B$34,VLOOKUP($AK156,'THOR i, Index'!$A:$D,4,0)))</f>
        <v/>
      </c>
      <c r="AM156" s="126" t="str">
        <f t="shared" si="34"/>
        <v/>
      </c>
      <c r="AN156" s="127" t="str">
        <f t="shared" si="35"/>
        <v/>
      </c>
    </row>
    <row r="157" spans="31:40" x14ac:dyDescent="0.3">
      <c r="AE157" s="88" t="str">
        <f t="shared" si="31"/>
        <v/>
      </c>
      <c r="AF157" s="26" t="str">
        <f>IF(AE157="","",WORKDAY(AF156,1,Holiday!$A$2:$A$100000))</f>
        <v/>
      </c>
      <c r="AG157" s="89" t="str">
        <f>_xlfn.IFNA(VLOOKUP($AF157,'THOR i, Index'!$A:$D,4,0),"")</f>
        <v/>
      </c>
      <c r="AH157" s="90" t="str">
        <f t="shared" si="32"/>
        <v/>
      </c>
      <c r="AI157" s="91" t="str">
        <f t="shared" si="36"/>
        <v/>
      </c>
      <c r="AJ157" s="102" t="str">
        <f t="shared" si="33"/>
        <v/>
      </c>
      <c r="AK157" s="103" t="str">
        <f>IF(AJ157="","",WORKDAY(AK156,1,Holiday!$A$2:$A$100000))</f>
        <v/>
      </c>
      <c r="AL157" s="125" t="str">
        <f>IF(AJ157="","",IF($AK157&gt;=$B$33,$B$34,VLOOKUP($AK157,'THOR i, Index'!$A:$D,4,0)))</f>
        <v/>
      </c>
      <c r="AM157" s="126" t="str">
        <f t="shared" si="34"/>
        <v/>
      </c>
      <c r="AN157" s="127" t="str">
        <f t="shared" si="35"/>
        <v/>
      </c>
    </row>
    <row r="158" spans="31:40" x14ac:dyDescent="0.3">
      <c r="AE158" s="88" t="str">
        <f t="shared" si="31"/>
        <v/>
      </c>
      <c r="AF158" s="26" t="str">
        <f>IF(AE158="","",WORKDAY(AF157,1,Holiday!$A$2:$A$100000))</f>
        <v/>
      </c>
      <c r="AG158" s="89" t="str">
        <f>_xlfn.IFNA(VLOOKUP($AF158,'THOR i, Index'!$A:$D,4,0),"")</f>
        <v/>
      </c>
      <c r="AH158" s="90" t="str">
        <f t="shared" si="32"/>
        <v/>
      </c>
      <c r="AI158" s="91" t="str">
        <f t="shared" si="36"/>
        <v/>
      </c>
      <c r="AJ158" s="102" t="str">
        <f t="shared" si="33"/>
        <v/>
      </c>
      <c r="AK158" s="103" t="str">
        <f>IF(AJ158="","",WORKDAY(AK157,1,Holiday!$A$2:$A$100000))</f>
        <v/>
      </c>
      <c r="AL158" s="125" t="str">
        <f>IF(AJ158="","",IF($AK158&gt;=$B$33,$B$34,VLOOKUP($AK158,'THOR i, Index'!$A:$D,4,0)))</f>
        <v/>
      </c>
      <c r="AM158" s="126" t="str">
        <f t="shared" si="34"/>
        <v/>
      </c>
      <c r="AN158" s="127" t="str">
        <f t="shared" si="35"/>
        <v/>
      </c>
    </row>
    <row r="159" spans="31:40" x14ac:dyDescent="0.3">
      <c r="AE159" s="88" t="str">
        <f t="shared" si="31"/>
        <v/>
      </c>
      <c r="AF159" s="26" t="str">
        <f>IF(AE159="","",WORKDAY(AF158,1,Holiday!$A$2:$A$100000))</f>
        <v/>
      </c>
      <c r="AG159" s="89" t="str">
        <f>_xlfn.IFNA(VLOOKUP($AF159,'THOR i, Index'!$A:$D,4,0),"")</f>
        <v/>
      </c>
      <c r="AH159" s="90" t="str">
        <f t="shared" si="32"/>
        <v/>
      </c>
      <c r="AI159" s="91" t="str">
        <f t="shared" si="36"/>
        <v/>
      </c>
      <c r="AJ159" s="102" t="str">
        <f t="shared" si="33"/>
        <v/>
      </c>
      <c r="AK159" s="103" t="str">
        <f>IF(AJ159="","",WORKDAY(AK158,1,Holiday!$A$2:$A$100000))</f>
        <v/>
      </c>
      <c r="AL159" s="125" t="str">
        <f>IF(AJ159="","",IF($AK159&gt;=$B$33,$B$34,VLOOKUP($AK159,'THOR i, Index'!$A:$D,4,0)))</f>
        <v/>
      </c>
      <c r="AM159" s="126" t="str">
        <f t="shared" si="34"/>
        <v/>
      </c>
      <c r="AN159" s="127" t="str">
        <f t="shared" si="35"/>
        <v/>
      </c>
    </row>
    <row r="160" spans="31:40" x14ac:dyDescent="0.3">
      <c r="AE160" s="88" t="str">
        <f t="shared" si="31"/>
        <v/>
      </c>
      <c r="AF160" s="26" t="str">
        <f>IF(AE160="","",WORKDAY(AF159,1,Holiday!$A$2:$A$100000))</f>
        <v/>
      </c>
      <c r="AG160" s="89" t="str">
        <f>_xlfn.IFNA(VLOOKUP($AF160,'THOR i, Index'!$A:$D,4,0),"")</f>
        <v/>
      </c>
      <c r="AH160" s="90" t="str">
        <f t="shared" si="32"/>
        <v/>
      </c>
      <c r="AI160" s="91" t="str">
        <f t="shared" si="36"/>
        <v/>
      </c>
      <c r="AJ160" s="102" t="str">
        <f t="shared" si="33"/>
        <v/>
      </c>
      <c r="AK160" s="103" t="str">
        <f>IF(AJ160="","",WORKDAY(AK159,1,Holiday!$A$2:$A$100000))</f>
        <v/>
      </c>
      <c r="AL160" s="125" t="str">
        <f>IF(AJ160="","",IF($AK160&gt;=$B$33,$B$34,VLOOKUP($AK160,'THOR i, Index'!$A:$D,4,0)))</f>
        <v/>
      </c>
      <c r="AM160" s="126" t="str">
        <f t="shared" si="34"/>
        <v/>
      </c>
      <c r="AN160" s="127" t="str">
        <f t="shared" si="35"/>
        <v/>
      </c>
    </row>
    <row r="161" spans="31:40" x14ac:dyDescent="0.3">
      <c r="AE161" s="88" t="str">
        <f t="shared" si="31"/>
        <v/>
      </c>
      <c r="AF161" s="26" t="str">
        <f>IF(AE161="","",WORKDAY(AF160,1,Holiday!$A$2:$A$100000))</f>
        <v/>
      </c>
      <c r="AG161" s="89" t="str">
        <f>_xlfn.IFNA(VLOOKUP($AF161,'THOR i, Index'!$A:$D,4,0),"")</f>
        <v/>
      </c>
      <c r="AH161" s="90" t="str">
        <f t="shared" si="32"/>
        <v/>
      </c>
      <c r="AI161" s="91" t="str">
        <f t="shared" si="36"/>
        <v/>
      </c>
      <c r="AJ161" s="102" t="str">
        <f t="shared" si="33"/>
        <v/>
      </c>
      <c r="AK161" s="103" t="str">
        <f>IF(AJ161="","",WORKDAY(AK160,1,Holiday!$A$2:$A$100000))</f>
        <v/>
      </c>
      <c r="AL161" s="125" t="str">
        <f>IF(AJ161="","",IF($AK161&gt;=$B$33,$B$34,VLOOKUP($AK161,'THOR i, Index'!$A:$D,4,0)))</f>
        <v/>
      </c>
      <c r="AM161" s="126" t="str">
        <f t="shared" si="34"/>
        <v/>
      </c>
      <c r="AN161" s="127" t="str">
        <f t="shared" si="35"/>
        <v/>
      </c>
    </row>
    <row r="162" spans="31:40" x14ac:dyDescent="0.3">
      <c r="AE162" s="88" t="str">
        <f t="shared" si="31"/>
        <v/>
      </c>
      <c r="AF162" s="26" t="str">
        <f>IF(AE162="","",WORKDAY(AF161,1,Holiday!$A$2:$A$100000))</f>
        <v/>
      </c>
      <c r="AG162" s="89" t="str">
        <f>_xlfn.IFNA(VLOOKUP($AF162,'THOR i, Index'!$A:$D,4,0),"")</f>
        <v/>
      </c>
      <c r="AH162" s="90" t="str">
        <f t="shared" si="32"/>
        <v/>
      </c>
      <c r="AI162" s="91" t="str">
        <f t="shared" si="36"/>
        <v/>
      </c>
      <c r="AJ162" s="102" t="str">
        <f t="shared" si="33"/>
        <v/>
      </c>
      <c r="AK162" s="103" t="str">
        <f>IF(AJ162="","",WORKDAY(AK161,1,Holiday!$A$2:$A$100000))</f>
        <v/>
      </c>
      <c r="AL162" s="125" t="str">
        <f>IF(AJ162="","",IF($AK162&gt;=$B$33,$B$34,VLOOKUP($AK162,'THOR i, Index'!$A:$D,4,0)))</f>
        <v/>
      </c>
      <c r="AM162" s="126" t="str">
        <f t="shared" si="34"/>
        <v/>
      </c>
      <c r="AN162" s="127" t="str">
        <f t="shared" si="35"/>
        <v/>
      </c>
    </row>
    <row r="163" spans="31:40" x14ac:dyDescent="0.3">
      <c r="AE163" s="88" t="str">
        <f t="shared" si="31"/>
        <v/>
      </c>
      <c r="AF163" s="26" t="str">
        <f>IF(AE163="","",WORKDAY(AF162,1,Holiday!$A$2:$A$100000))</f>
        <v/>
      </c>
      <c r="AG163" s="89" t="str">
        <f>_xlfn.IFNA(VLOOKUP($AF163,'THOR i, Index'!$A:$D,4,0),"")</f>
        <v/>
      </c>
      <c r="AH163" s="90" t="str">
        <f t="shared" si="32"/>
        <v/>
      </c>
      <c r="AI163" s="91" t="str">
        <f t="shared" si="36"/>
        <v/>
      </c>
      <c r="AJ163" s="102" t="str">
        <f t="shared" si="33"/>
        <v/>
      </c>
      <c r="AK163" s="103" t="str">
        <f>IF(AJ163="","",WORKDAY(AK162,1,Holiday!$A$2:$A$100000))</f>
        <v/>
      </c>
      <c r="AL163" s="125" t="str">
        <f>IF(AJ163="","",IF($AK163&gt;=$B$33,$B$34,VLOOKUP($AK163,'THOR i, Index'!$A:$D,4,0)))</f>
        <v/>
      </c>
      <c r="AM163" s="126" t="str">
        <f t="shared" si="34"/>
        <v/>
      </c>
      <c r="AN163" s="127" t="str">
        <f t="shared" si="35"/>
        <v/>
      </c>
    </row>
    <row r="164" spans="31:40" x14ac:dyDescent="0.3">
      <c r="AE164" s="88" t="str">
        <f t="shared" si="31"/>
        <v/>
      </c>
      <c r="AF164" s="26" t="str">
        <f>IF(AE164="","",WORKDAY(AF163,1,Holiday!$A$2:$A$100000))</f>
        <v/>
      </c>
      <c r="AG164" s="89" t="str">
        <f>_xlfn.IFNA(VLOOKUP($AF164,'THOR i, Index'!$A:$D,4,0),"")</f>
        <v/>
      </c>
      <c r="AH164" s="90" t="str">
        <f t="shared" si="32"/>
        <v/>
      </c>
      <c r="AI164" s="91" t="str">
        <f t="shared" si="36"/>
        <v/>
      </c>
      <c r="AJ164" s="102" t="str">
        <f t="shared" si="33"/>
        <v/>
      </c>
      <c r="AK164" s="103" t="str">
        <f>IF(AJ164="","",WORKDAY(AK163,1,Holiday!$A$2:$A$100000))</f>
        <v/>
      </c>
      <c r="AL164" s="125" t="str">
        <f>IF(AJ164="","",IF($AK164&gt;=$B$33,$B$34,VLOOKUP($AK164,'THOR i, Index'!$A:$D,4,0)))</f>
        <v/>
      </c>
      <c r="AM164" s="126" t="str">
        <f t="shared" si="34"/>
        <v/>
      </c>
      <c r="AN164" s="127" t="str">
        <f t="shared" si="35"/>
        <v/>
      </c>
    </row>
    <row r="165" spans="31:40" x14ac:dyDescent="0.3">
      <c r="AE165" s="88" t="str">
        <f t="shared" si="31"/>
        <v/>
      </c>
      <c r="AF165" s="26" t="str">
        <f>IF(AE165="","",WORKDAY(AF164,1,Holiday!$A$2:$A$100000))</f>
        <v/>
      </c>
      <c r="AG165" s="89" t="str">
        <f>_xlfn.IFNA(VLOOKUP($AF165,'THOR i, Index'!$A:$D,4,0),"")</f>
        <v/>
      </c>
      <c r="AH165" s="90" t="str">
        <f t="shared" si="32"/>
        <v/>
      </c>
      <c r="AI165" s="91" t="str">
        <f t="shared" si="36"/>
        <v/>
      </c>
      <c r="AJ165" s="102" t="str">
        <f t="shared" si="33"/>
        <v/>
      </c>
      <c r="AK165" s="103" t="str">
        <f>IF(AJ165="","",WORKDAY(AK164,1,Holiday!$A$2:$A$100000))</f>
        <v/>
      </c>
      <c r="AL165" s="125" t="str">
        <f>IF(AJ165="","",IF($AK165&gt;=$B$33,$B$34,VLOOKUP($AK165,'THOR i, Index'!$A:$D,4,0)))</f>
        <v/>
      </c>
      <c r="AM165" s="126" t="str">
        <f t="shared" si="34"/>
        <v/>
      </c>
      <c r="AN165" s="127" t="str">
        <f t="shared" si="35"/>
        <v/>
      </c>
    </row>
    <row r="166" spans="31:40" x14ac:dyDescent="0.3">
      <c r="AE166" s="88" t="str">
        <f t="shared" si="31"/>
        <v/>
      </c>
      <c r="AF166" s="26" t="str">
        <f>IF(AE166="","",WORKDAY(AF165,1,Holiday!$A$2:$A$100000))</f>
        <v/>
      </c>
      <c r="AG166" s="89" t="str">
        <f>_xlfn.IFNA(VLOOKUP($AF166,'THOR i, Index'!$A:$D,4,0),"")</f>
        <v/>
      </c>
      <c r="AH166" s="90" t="str">
        <f t="shared" si="32"/>
        <v/>
      </c>
      <c r="AI166" s="91" t="str">
        <f t="shared" si="36"/>
        <v/>
      </c>
      <c r="AJ166" s="102" t="str">
        <f t="shared" si="33"/>
        <v/>
      </c>
      <c r="AK166" s="103" t="str">
        <f>IF(AJ166="","",WORKDAY(AK165,1,Holiday!$A$2:$A$100000))</f>
        <v/>
      </c>
      <c r="AL166" s="125" t="str">
        <f>IF(AJ166="","",IF($AK166&gt;=$B$33,$B$34,VLOOKUP($AK166,'THOR i, Index'!$A:$D,4,0)))</f>
        <v/>
      </c>
      <c r="AM166" s="126" t="str">
        <f t="shared" si="34"/>
        <v/>
      </c>
      <c r="AN166" s="127" t="str">
        <f t="shared" si="35"/>
        <v/>
      </c>
    </row>
    <row r="167" spans="31:40" x14ac:dyDescent="0.3">
      <c r="AE167" s="88" t="str">
        <f t="shared" si="31"/>
        <v/>
      </c>
      <c r="AF167" s="26" t="str">
        <f>IF(AE167="","",WORKDAY(AF166,1,Holiday!$A$2:$A$100000))</f>
        <v/>
      </c>
      <c r="AG167" s="89" t="str">
        <f>_xlfn.IFNA(VLOOKUP($AF167,'THOR i, Index'!$A:$D,4,0),"")</f>
        <v/>
      </c>
      <c r="AH167" s="90" t="str">
        <f t="shared" si="32"/>
        <v/>
      </c>
      <c r="AI167" s="91" t="str">
        <f t="shared" si="36"/>
        <v/>
      </c>
      <c r="AJ167" s="102" t="str">
        <f t="shared" si="33"/>
        <v/>
      </c>
      <c r="AK167" s="103" t="str">
        <f>IF(AJ167="","",WORKDAY(AK166,1,Holiday!$A$2:$A$100000))</f>
        <v/>
      </c>
      <c r="AL167" s="125" t="str">
        <f>IF(AJ167="","",IF($AK167&gt;=$B$33,$B$34,VLOOKUP($AK167,'THOR i, Index'!$A:$D,4,0)))</f>
        <v/>
      </c>
      <c r="AM167" s="126" t="str">
        <f t="shared" si="34"/>
        <v/>
      </c>
      <c r="AN167" s="127" t="str">
        <f t="shared" si="35"/>
        <v/>
      </c>
    </row>
    <row r="168" spans="31:40" x14ac:dyDescent="0.3">
      <c r="AE168" s="88" t="str">
        <f t="shared" si="31"/>
        <v/>
      </c>
      <c r="AF168" s="26" t="str">
        <f>IF(AE168="","",WORKDAY(AF167,1,Holiday!$A$2:$A$100000))</f>
        <v/>
      </c>
      <c r="AG168" s="89" t="str">
        <f>_xlfn.IFNA(VLOOKUP($AF168,'THOR i, Index'!$A:$D,4,0),"")</f>
        <v/>
      </c>
      <c r="AH168" s="90" t="str">
        <f t="shared" si="32"/>
        <v/>
      </c>
      <c r="AI168" s="91" t="str">
        <f t="shared" si="36"/>
        <v/>
      </c>
      <c r="AJ168" s="102" t="str">
        <f t="shared" si="33"/>
        <v/>
      </c>
      <c r="AK168" s="103" t="str">
        <f>IF(AJ168="","",WORKDAY(AK167,1,Holiday!$A$2:$A$100000))</f>
        <v/>
      </c>
      <c r="AL168" s="125" t="str">
        <f>IF(AJ168="","",IF($AK168&gt;=$B$33,$B$34,VLOOKUP($AK168,'THOR i, Index'!$A:$D,4,0)))</f>
        <v/>
      </c>
      <c r="AM168" s="126" t="str">
        <f t="shared" si="34"/>
        <v/>
      </c>
      <c r="AN168" s="127" t="str">
        <f t="shared" si="35"/>
        <v/>
      </c>
    </row>
    <row r="169" spans="31:40" x14ac:dyDescent="0.3">
      <c r="AE169" s="88" t="str">
        <f t="shared" si="31"/>
        <v/>
      </c>
      <c r="AF169" s="26" t="str">
        <f>IF(AE169="","",WORKDAY(AF168,1,Holiday!$A$2:$A$100000))</f>
        <v/>
      </c>
      <c r="AG169" s="89" t="str">
        <f>_xlfn.IFNA(VLOOKUP($AF169,'THOR i, Index'!$A:$D,4,0),"")</f>
        <v/>
      </c>
      <c r="AH169" s="90" t="str">
        <f t="shared" si="32"/>
        <v/>
      </c>
      <c r="AI169" s="91" t="str">
        <f t="shared" si="36"/>
        <v/>
      </c>
      <c r="AJ169" s="102" t="str">
        <f t="shared" si="33"/>
        <v/>
      </c>
      <c r="AK169" s="103" t="str">
        <f>IF(AJ169="","",WORKDAY(AK168,1,Holiday!$A$2:$A$100000))</f>
        <v/>
      </c>
      <c r="AL169" s="125" t="str">
        <f>IF(AJ169="","",IF($AK169&gt;=$B$33,$B$34,VLOOKUP($AK169,'THOR i, Index'!$A:$D,4,0)))</f>
        <v/>
      </c>
      <c r="AM169" s="126" t="str">
        <f t="shared" si="34"/>
        <v/>
      </c>
      <c r="AN169" s="127" t="str">
        <f t="shared" si="35"/>
        <v/>
      </c>
    </row>
    <row r="170" spans="31:40" x14ac:dyDescent="0.3">
      <c r="AE170" s="88" t="str">
        <f t="shared" si="31"/>
        <v/>
      </c>
      <c r="AF170" s="26" t="str">
        <f>IF(AE170="","",WORKDAY(AF169,1,Holiday!$A$2:$A$100000))</f>
        <v/>
      </c>
      <c r="AG170" s="89" t="str">
        <f>_xlfn.IFNA(VLOOKUP($AF170,'THOR i, Index'!$A:$D,4,0),"")</f>
        <v/>
      </c>
      <c r="AH170" s="90" t="str">
        <f t="shared" si="32"/>
        <v/>
      </c>
      <c r="AI170" s="91" t="str">
        <f t="shared" si="36"/>
        <v/>
      </c>
      <c r="AJ170" s="102" t="str">
        <f t="shared" si="33"/>
        <v/>
      </c>
      <c r="AK170" s="103" t="str">
        <f>IF(AJ170="","",WORKDAY(AK169,1,Holiday!$A$2:$A$100000))</f>
        <v/>
      </c>
      <c r="AL170" s="125" t="str">
        <f>IF(AJ170="","",IF($AK170&gt;=$B$33,$B$34,VLOOKUP($AK170,'THOR i, Index'!$A:$D,4,0)))</f>
        <v/>
      </c>
      <c r="AM170" s="126" t="str">
        <f t="shared" si="34"/>
        <v/>
      </c>
      <c r="AN170" s="127" t="str">
        <f t="shared" si="35"/>
        <v/>
      </c>
    </row>
    <row r="171" spans="31:40" x14ac:dyDescent="0.3">
      <c r="AE171" s="88" t="str">
        <f t="shared" si="31"/>
        <v/>
      </c>
      <c r="AF171" s="26" t="str">
        <f>IF(AE171="","",WORKDAY(AF170,1,Holiday!$A$2:$A$100000))</f>
        <v/>
      </c>
      <c r="AG171" s="89" t="str">
        <f>_xlfn.IFNA(VLOOKUP($AF171,'THOR i, Index'!$A:$D,4,0),"")</f>
        <v/>
      </c>
      <c r="AH171" s="90" t="str">
        <f t="shared" si="32"/>
        <v/>
      </c>
      <c r="AI171" s="91" t="str">
        <f t="shared" si="36"/>
        <v/>
      </c>
      <c r="AJ171" s="102" t="str">
        <f t="shared" si="33"/>
        <v/>
      </c>
      <c r="AK171" s="103" t="str">
        <f>IF(AJ171="","",WORKDAY(AK170,1,Holiday!$A$2:$A$100000))</f>
        <v/>
      </c>
      <c r="AL171" s="125" t="str">
        <f>IF(AJ171="","",IF($AK171&gt;=$B$33,$B$34,VLOOKUP($AK171,'THOR i, Index'!$A:$D,4,0)))</f>
        <v/>
      </c>
      <c r="AM171" s="126" t="str">
        <f t="shared" si="34"/>
        <v/>
      </c>
      <c r="AN171" s="127" t="str">
        <f t="shared" si="35"/>
        <v/>
      </c>
    </row>
    <row r="172" spans="31:40" x14ac:dyDescent="0.3">
      <c r="AE172" s="88" t="str">
        <f t="shared" si="31"/>
        <v/>
      </c>
      <c r="AF172" s="26" t="str">
        <f>IF(AE172="","",WORKDAY(AF171,1,Holiday!$A$2:$A$100000))</f>
        <v/>
      </c>
      <c r="AG172" s="89" t="str">
        <f>_xlfn.IFNA(VLOOKUP($AF172,'THOR i, Index'!$A:$D,4,0),"")</f>
        <v/>
      </c>
      <c r="AH172" s="90" t="str">
        <f t="shared" si="32"/>
        <v/>
      </c>
      <c r="AI172" s="91" t="str">
        <f t="shared" si="36"/>
        <v/>
      </c>
      <c r="AJ172" s="102" t="str">
        <f t="shared" si="33"/>
        <v/>
      </c>
      <c r="AK172" s="103" t="str">
        <f>IF(AJ172="","",WORKDAY(AK171,1,Holiday!$A$2:$A$100000))</f>
        <v/>
      </c>
      <c r="AL172" s="125" t="str">
        <f>IF(AJ172="","",IF($AK172&gt;=$B$33,$B$34,VLOOKUP($AK172,'THOR i, Index'!$A:$D,4,0)))</f>
        <v/>
      </c>
      <c r="AM172" s="126" t="str">
        <f t="shared" si="34"/>
        <v/>
      </c>
      <c r="AN172" s="127" t="str">
        <f t="shared" si="35"/>
        <v/>
      </c>
    </row>
    <row r="173" spans="31:40" x14ac:dyDescent="0.3">
      <c r="AE173" s="88" t="str">
        <f t="shared" si="31"/>
        <v/>
      </c>
      <c r="AF173" s="26" t="str">
        <f>IF(AE173="","",WORKDAY(AF172,1,Holiday!$A$2:$A$100000))</f>
        <v/>
      </c>
      <c r="AG173" s="89" t="str">
        <f>_xlfn.IFNA(VLOOKUP($AF173,'THOR i, Index'!$A:$D,4,0),"")</f>
        <v/>
      </c>
      <c r="AH173" s="90" t="str">
        <f t="shared" si="32"/>
        <v/>
      </c>
      <c r="AI173" s="91" t="str">
        <f t="shared" si="36"/>
        <v/>
      </c>
      <c r="AJ173" s="102" t="str">
        <f t="shared" si="33"/>
        <v/>
      </c>
      <c r="AK173" s="103" t="str">
        <f>IF(AJ173="","",WORKDAY(AK172,1,Holiday!$A$2:$A$100000))</f>
        <v/>
      </c>
      <c r="AL173" s="125" t="str">
        <f>IF(AJ173="","",IF($AK173&gt;=$B$33,$B$34,VLOOKUP($AK173,'THOR i, Index'!$A:$D,4,0)))</f>
        <v/>
      </c>
      <c r="AM173" s="126" t="str">
        <f t="shared" si="34"/>
        <v/>
      </c>
      <c r="AN173" s="127" t="str">
        <f t="shared" si="35"/>
        <v/>
      </c>
    </row>
    <row r="174" spans="31:40" x14ac:dyDescent="0.3">
      <c r="AE174" s="88" t="str">
        <f t="shared" si="31"/>
        <v/>
      </c>
      <c r="AF174" s="26" t="str">
        <f>IF(AE174="","",WORKDAY(AF173,1,Holiday!$A$2:$A$100000))</f>
        <v/>
      </c>
      <c r="AG174" s="89" t="str">
        <f>_xlfn.IFNA(VLOOKUP($AF174,'THOR i, Index'!$A:$D,4,0),"")</f>
        <v/>
      </c>
      <c r="AH174" s="90" t="str">
        <f t="shared" si="32"/>
        <v/>
      </c>
      <c r="AI174" s="91" t="str">
        <f t="shared" si="36"/>
        <v/>
      </c>
      <c r="AJ174" s="102" t="str">
        <f t="shared" si="33"/>
        <v/>
      </c>
      <c r="AK174" s="103" t="str">
        <f>IF(AJ174="","",WORKDAY(AK173,1,Holiday!$A$2:$A$100000))</f>
        <v/>
      </c>
      <c r="AL174" s="125" t="str">
        <f>IF(AJ174="","",IF($AK174&gt;=$B$33,$B$34,VLOOKUP($AK174,'THOR i, Index'!$A:$D,4,0)))</f>
        <v/>
      </c>
      <c r="AM174" s="126" t="str">
        <f t="shared" si="34"/>
        <v/>
      </c>
      <c r="AN174" s="127" t="str">
        <f t="shared" si="35"/>
        <v/>
      </c>
    </row>
    <row r="175" spans="31:40" x14ac:dyDescent="0.3">
      <c r="AE175" s="88" t="str">
        <f t="shared" si="31"/>
        <v/>
      </c>
      <c r="AF175" s="26" t="str">
        <f>IF(AE175="","",WORKDAY(AF174,1,Holiday!$A$2:$A$100000))</f>
        <v/>
      </c>
      <c r="AG175" s="89" t="str">
        <f>_xlfn.IFNA(VLOOKUP($AF175,'THOR i, Index'!$A:$D,4,0),"")</f>
        <v/>
      </c>
      <c r="AH175" s="90" t="str">
        <f t="shared" si="32"/>
        <v/>
      </c>
      <c r="AI175" s="91" t="str">
        <f t="shared" si="36"/>
        <v/>
      </c>
      <c r="AJ175" s="102" t="str">
        <f t="shared" si="33"/>
        <v/>
      </c>
      <c r="AK175" s="103" t="str">
        <f>IF(AJ175="","",WORKDAY(AK174,1,Holiday!$A$2:$A$100000))</f>
        <v/>
      </c>
      <c r="AL175" s="125" t="str">
        <f>IF(AJ175="","",IF($AK175&gt;=$B$33,$B$34,VLOOKUP($AK175,'THOR i, Index'!$A:$D,4,0)))</f>
        <v/>
      </c>
      <c r="AM175" s="126" t="str">
        <f t="shared" si="34"/>
        <v/>
      </c>
      <c r="AN175" s="127" t="str">
        <f t="shared" si="35"/>
        <v/>
      </c>
    </row>
    <row r="176" spans="31:40" x14ac:dyDescent="0.3">
      <c r="AE176" s="88" t="str">
        <f t="shared" si="31"/>
        <v/>
      </c>
      <c r="AF176" s="26" t="str">
        <f>IF(AE176="","",WORKDAY(AF175,1,Holiday!$A$2:$A$100000))</f>
        <v/>
      </c>
      <c r="AG176" s="89" t="str">
        <f>_xlfn.IFNA(VLOOKUP($AF176,'THOR i, Index'!$A:$D,4,0),"")</f>
        <v/>
      </c>
      <c r="AH176" s="90" t="str">
        <f t="shared" si="32"/>
        <v/>
      </c>
      <c r="AI176" s="91" t="str">
        <f t="shared" si="36"/>
        <v/>
      </c>
      <c r="AJ176" s="102" t="str">
        <f t="shared" si="33"/>
        <v/>
      </c>
      <c r="AK176" s="103" t="str">
        <f>IF(AJ176="","",WORKDAY(AK175,1,Holiday!$A$2:$A$100000))</f>
        <v/>
      </c>
      <c r="AL176" s="125" t="str">
        <f>IF(AJ176="","",IF($AK176&gt;=$B$33,$B$34,VLOOKUP($AK176,'THOR i, Index'!$A:$D,4,0)))</f>
        <v/>
      </c>
      <c r="AM176" s="126" t="str">
        <f t="shared" si="34"/>
        <v/>
      </c>
      <c r="AN176" s="127" t="str">
        <f t="shared" si="35"/>
        <v/>
      </c>
    </row>
    <row r="177" spans="31:40" x14ac:dyDescent="0.3">
      <c r="AE177" s="88" t="str">
        <f t="shared" si="31"/>
        <v/>
      </c>
      <c r="AF177" s="26" t="str">
        <f>IF(AE177="","",WORKDAY(AF176,1,Holiday!$A$2:$A$100000))</f>
        <v/>
      </c>
      <c r="AG177" s="89" t="str">
        <f>_xlfn.IFNA(VLOOKUP($AF177,'THOR i, Index'!$A:$D,4,0),"")</f>
        <v/>
      </c>
      <c r="AH177" s="90" t="str">
        <f t="shared" si="32"/>
        <v/>
      </c>
      <c r="AI177" s="91" t="str">
        <f t="shared" si="36"/>
        <v/>
      </c>
      <c r="AJ177" s="102" t="str">
        <f t="shared" si="33"/>
        <v/>
      </c>
      <c r="AK177" s="103" t="str">
        <f>IF(AJ177="","",WORKDAY(AK176,1,Holiday!$A$2:$A$100000))</f>
        <v/>
      </c>
      <c r="AL177" s="125" t="str">
        <f>IF(AJ177="","",IF($AK177&gt;=$B$33,$B$34,VLOOKUP($AK177,'THOR i, Index'!$A:$D,4,0)))</f>
        <v/>
      </c>
      <c r="AM177" s="126" t="str">
        <f t="shared" si="34"/>
        <v/>
      </c>
      <c r="AN177" s="127" t="str">
        <f t="shared" si="35"/>
        <v/>
      </c>
    </row>
    <row r="178" spans="31:40" x14ac:dyDescent="0.3">
      <c r="AE178" s="88" t="str">
        <f t="shared" si="31"/>
        <v/>
      </c>
      <c r="AF178" s="26" t="str">
        <f>IF(AE178="","",WORKDAY(AF177,1,Holiday!$A$2:$A$100000))</f>
        <v/>
      </c>
      <c r="AG178" s="89" t="str">
        <f>_xlfn.IFNA(VLOOKUP($AF178,'THOR i, Index'!$A:$D,4,0),"")</f>
        <v/>
      </c>
      <c r="AH178" s="90" t="str">
        <f t="shared" si="32"/>
        <v/>
      </c>
      <c r="AI178" s="91" t="str">
        <f t="shared" si="36"/>
        <v/>
      </c>
      <c r="AJ178" s="102" t="str">
        <f t="shared" si="33"/>
        <v/>
      </c>
      <c r="AK178" s="103" t="str">
        <f>IF(AJ178="","",WORKDAY(AK177,1,Holiday!$A$2:$A$100000))</f>
        <v/>
      </c>
      <c r="AL178" s="125" t="str">
        <f>IF(AJ178="","",IF($AK178&gt;=$B$33,$B$34,VLOOKUP($AK178,'THOR i, Index'!$A:$D,4,0)))</f>
        <v/>
      </c>
      <c r="AM178" s="126" t="str">
        <f t="shared" si="34"/>
        <v/>
      </c>
      <c r="AN178" s="127" t="str">
        <f t="shared" si="35"/>
        <v/>
      </c>
    </row>
    <row r="179" spans="31:40" x14ac:dyDescent="0.3">
      <c r="AE179" s="88" t="str">
        <f t="shared" si="31"/>
        <v/>
      </c>
      <c r="AF179" s="26" t="str">
        <f>IF(AE179="","",WORKDAY(AF178,1,Holiday!$A$2:$A$100000))</f>
        <v/>
      </c>
      <c r="AG179" s="89" t="str">
        <f>_xlfn.IFNA(VLOOKUP($AF179,'THOR i, Index'!$A:$D,4,0),"")</f>
        <v/>
      </c>
      <c r="AH179" s="90" t="str">
        <f t="shared" si="32"/>
        <v/>
      </c>
      <c r="AI179" s="91" t="str">
        <f t="shared" si="36"/>
        <v/>
      </c>
      <c r="AJ179" s="102" t="str">
        <f t="shared" si="33"/>
        <v/>
      </c>
      <c r="AK179" s="103" t="str">
        <f>IF(AJ179="","",WORKDAY(AK178,1,Holiday!$A$2:$A$100000))</f>
        <v/>
      </c>
      <c r="AL179" s="125" t="str">
        <f>IF(AJ179="","",IF($AK179&gt;=$B$33,$B$34,VLOOKUP($AK179,'THOR i, Index'!$A:$D,4,0)))</f>
        <v/>
      </c>
      <c r="AM179" s="126" t="str">
        <f t="shared" si="34"/>
        <v/>
      </c>
      <c r="AN179" s="127" t="str">
        <f t="shared" si="35"/>
        <v/>
      </c>
    </row>
    <row r="180" spans="31:40" x14ac:dyDescent="0.3">
      <c r="AE180" s="88" t="str">
        <f t="shared" si="31"/>
        <v/>
      </c>
      <c r="AF180" s="26" t="str">
        <f>IF(AE180="","",WORKDAY(AF179,1,Holiday!$A$2:$A$100000))</f>
        <v/>
      </c>
      <c r="AG180" s="89" t="str">
        <f>_xlfn.IFNA(VLOOKUP($AF180,'THOR i, Index'!$A:$D,4,0),"")</f>
        <v/>
      </c>
      <c r="AH180" s="90" t="str">
        <f t="shared" si="32"/>
        <v/>
      </c>
      <c r="AI180" s="91" t="str">
        <f t="shared" si="36"/>
        <v/>
      </c>
      <c r="AJ180" s="102" t="str">
        <f t="shared" si="33"/>
        <v/>
      </c>
      <c r="AK180" s="103" t="str">
        <f>IF(AJ180="","",WORKDAY(AK179,1,Holiday!$A$2:$A$100000))</f>
        <v/>
      </c>
      <c r="AL180" s="125" t="str">
        <f>IF(AJ180="","",IF($AK180&gt;=$B$33,$B$34,VLOOKUP($AK180,'THOR i, Index'!$A:$D,4,0)))</f>
        <v/>
      </c>
      <c r="AM180" s="126" t="str">
        <f t="shared" si="34"/>
        <v/>
      </c>
      <c r="AN180" s="127" t="str">
        <f t="shared" si="35"/>
        <v/>
      </c>
    </row>
    <row r="181" spans="31:40" x14ac:dyDescent="0.3">
      <c r="AE181" s="88" t="str">
        <f t="shared" si="31"/>
        <v/>
      </c>
      <c r="AF181" s="26" t="str">
        <f>IF(AE181="","",WORKDAY(AF180,1,Holiday!$A$2:$A$100000))</f>
        <v/>
      </c>
      <c r="AG181" s="89" t="str">
        <f>_xlfn.IFNA(VLOOKUP($AF181,'THOR i, Index'!$A:$D,4,0),"")</f>
        <v/>
      </c>
      <c r="AH181" s="90" t="str">
        <f t="shared" si="32"/>
        <v/>
      </c>
      <c r="AI181" s="91" t="str">
        <f t="shared" si="36"/>
        <v/>
      </c>
      <c r="AJ181" s="102" t="str">
        <f t="shared" si="33"/>
        <v/>
      </c>
      <c r="AK181" s="103" t="str">
        <f>IF(AJ181="","",WORKDAY(AK180,1,Holiday!$A$2:$A$100000))</f>
        <v/>
      </c>
      <c r="AL181" s="125" t="str">
        <f>IF(AJ181="","",IF($AK181&gt;=$B$33,$B$34,VLOOKUP($AK181,'THOR i, Index'!$A:$D,4,0)))</f>
        <v/>
      </c>
      <c r="AM181" s="126" t="str">
        <f t="shared" si="34"/>
        <v/>
      </c>
      <c r="AN181" s="127" t="str">
        <f t="shared" si="35"/>
        <v/>
      </c>
    </row>
    <row r="182" spans="31:40" x14ac:dyDescent="0.3">
      <c r="AE182" s="88" t="str">
        <f t="shared" si="31"/>
        <v/>
      </c>
      <c r="AF182" s="26" t="str">
        <f>IF(AE182="","",WORKDAY(AF181,1,Holiday!$A$2:$A$100000))</f>
        <v/>
      </c>
      <c r="AG182" s="89" t="str">
        <f>_xlfn.IFNA(VLOOKUP($AF182,'THOR i, Index'!$A:$D,4,0),"")</f>
        <v/>
      </c>
      <c r="AH182" s="90" t="str">
        <f t="shared" si="32"/>
        <v/>
      </c>
      <c r="AI182" s="91" t="str">
        <f t="shared" si="36"/>
        <v/>
      </c>
      <c r="AJ182" s="102" t="str">
        <f t="shared" si="33"/>
        <v/>
      </c>
      <c r="AK182" s="103" t="str">
        <f>IF(AJ182="","",WORKDAY(AK181,1,Holiday!$A$2:$A$100000))</f>
        <v/>
      </c>
      <c r="AL182" s="125" t="str">
        <f>IF(AJ182="","",IF($AK182&gt;=$B$33,$B$34,VLOOKUP($AK182,'THOR i, Index'!$A:$D,4,0)))</f>
        <v/>
      </c>
      <c r="AM182" s="126" t="str">
        <f t="shared" si="34"/>
        <v/>
      </c>
      <c r="AN182" s="127" t="str">
        <f t="shared" si="35"/>
        <v/>
      </c>
    </row>
    <row r="183" spans="31:40" x14ac:dyDescent="0.3">
      <c r="AE183" s="88" t="str">
        <f t="shared" si="31"/>
        <v/>
      </c>
      <c r="AF183" s="26" t="str">
        <f>IF(AE183="","",WORKDAY(AF182,1,Holiday!$A$2:$A$100000))</f>
        <v/>
      </c>
      <c r="AG183" s="89" t="str">
        <f>_xlfn.IFNA(VLOOKUP($AF183,'THOR i, Index'!$A:$D,4,0),"")</f>
        <v/>
      </c>
      <c r="AH183" s="90" t="str">
        <f t="shared" si="32"/>
        <v/>
      </c>
      <c r="AI183" s="91" t="str">
        <f t="shared" si="36"/>
        <v/>
      </c>
      <c r="AJ183" s="102" t="str">
        <f t="shared" si="33"/>
        <v/>
      </c>
      <c r="AK183" s="103" t="str">
        <f>IF(AJ183="","",WORKDAY(AK182,1,Holiday!$A$2:$A$100000))</f>
        <v/>
      </c>
      <c r="AL183" s="125" t="str">
        <f>IF(AJ183="","",IF($AK183&gt;=$B$33,$B$34,VLOOKUP($AK183,'THOR i, Index'!$A:$D,4,0)))</f>
        <v/>
      </c>
      <c r="AM183" s="126" t="str">
        <f t="shared" si="34"/>
        <v/>
      </c>
      <c r="AN183" s="127" t="str">
        <f t="shared" si="35"/>
        <v/>
      </c>
    </row>
    <row r="184" spans="31:40" x14ac:dyDescent="0.3">
      <c r="AE184" s="88" t="str">
        <f t="shared" si="31"/>
        <v/>
      </c>
      <c r="AF184" s="26" t="str">
        <f>IF(AE184="","",WORKDAY(AF183,1,Holiday!$A$2:$A$100000))</f>
        <v/>
      </c>
      <c r="AG184" s="89" t="str">
        <f>_xlfn.IFNA(VLOOKUP($AF184,'THOR i, Index'!$A:$D,4,0),"")</f>
        <v/>
      </c>
      <c r="AH184" s="90" t="str">
        <f t="shared" si="32"/>
        <v/>
      </c>
      <c r="AI184" s="91" t="str">
        <f t="shared" si="36"/>
        <v/>
      </c>
      <c r="AJ184" s="102" t="str">
        <f t="shared" si="33"/>
        <v/>
      </c>
      <c r="AK184" s="103" t="str">
        <f>IF(AJ184="","",WORKDAY(AK183,1,Holiday!$A$2:$A$100000))</f>
        <v/>
      </c>
      <c r="AL184" s="125" t="str">
        <f>IF(AJ184="","",IF($AK184&gt;=$B$33,$B$34,VLOOKUP($AK184,'THOR i, Index'!$A:$D,4,0)))</f>
        <v/>
      </c>
      <c r="AM184" s="126" t="str">
        <f t="shared" si="34"/>
        <v/>
      </c>
      <c r="AN184" s="127" t="str">
        <f t="shared" si="35"/>
        <v/>
      </c>
    </row>
    <row r="185" spans="31:40" x14ac:dyDescent="0.3">
      <c r="AE185" s="88" t="str">
        <f t="shared" si="31"/>
        <v/>
      </c>
      <c r="AF185" s="26" t="str">
        <f>IF(AE185="","",WORKDAY(AF184,1,Holiday!$A$2:$A$100000))</f>
        <v/>
      </c>
      <c r="AG185" s="89" t="str">
        <f>_xlfn.IFNA(VLOOKUP($AF185,'THOR i, Index'!$A:$D,4,0),"")</f>
        <v/>
      </c>
      <c r="AH185" s="90" t="str">
        <f t="shared" si="32"/>
        <v/>
      </c>
      <c r="AI185" s="91" t="str">
        <f t="shared" si="36"/>
        <v/>
      </c>
      <c r="AJ185" s="102" t="str">
        <f t="shared" si="33"/>
        <v/>
      </c>
      <c r="AK185" s="103" t="str">
        <f>IF(AJ185="","",WORKDAY(AK184,1,Holiday!$A$2:$A$100000))</f>
        <v/>
      </c>
      <c r="AL185" s="125" t="str">
        <f>IF(AJ185="","",IF($AK185&gt;=$B$33,$B$34,VLOOKUP($AK185,'THOR i, Index'!$A:$D,4,0)))</f>
        <v/>
      </c>
      <c r="AM185" s="126" t="str">
        <f t="shared" si="34"/>
        <v/>
      </c>
      <c r="AN185" s="127" t="str">
        <f t="shared" si="35"/>
        <v/>
      </c>
    </row>
    <row r="186" spans="31:40" x14ac:dyDescent="0.3">
      <c r="AE186" s="88" t="str">
        <f t="shared" si="31"/>
        <v/>
      </c>
      <c r="AF186" s="26" t="str">
        <f>IF(AE186="","",WORKDAY(AF185,1,Holiday!$A$2:$A$100000))</f>
        <v/>
      </c>
      <c r="AG186" s="89" t="str">
        <f>_xlfn.IFNA(VLOOKUP($AF186,'THOR i, Index'!$A:$D,4,0),"")</f>
        <v/>
      </c>
      <c r="AH186" s="90" t="str">
        <f t="shared" si="32"/>
        <v/>
      </c>
      <c r="AI186" s="91" t="str">
        <f t="shared" si="36"/>
        <v/>
      </c>
      <c r="AJ186" s="102" t="str">
        <f t="shared" si="33"/>
        <v/>
      </c>
      <c r="AK186" s="103" t="str">
        <f>IF(AJ186="","",WORKDAY(AK185,1,Holiday!$A$2:$A$100000))</f>
        <v/>
      </c>
      <c r="AL186" s="125" t="str">
        <f>IF(AJ186="","",IF($AK186&gt;=$B$33,$B$34,VLOOKUP($AK186,'THOR i, Index'!$A:$D,4,0)))</f>
        <v/>
      </c>
      <c r="AM186" s="126" t="str">
        <f t="shared" si="34"/>
        <v/>
      </c>
      <c r="AN186" s="127" t="str">
        <f t="shared" si="35"/>
        <v/>
      </c>
    </row>
    <row r="187" spans="31:40" x14ac:dyDescent="0.3">
      <c r="AE187" s="88" t="str">
        <f t="shared" si="31"/>
        <v/>
      </c>
      <c r="AF187" s="26" t="str">
        <f>IF(AE187="","",WORKDAY(AF186,1,Holiday!$A$2:$A$100000))</f>
        <v/>
      </c>
      <c r="AG187" s="89" t="str">
        <f>_xlfn.IFNA(VLOOKUP($AF187,'THOR i, Index'!$A:$D,4,0),"")</f>
        <v/>
      </c>
      <c r="AH187" s="90" t="str">
        <f t="shared" si="32"/>
        <v/>
      </c>
      <c r="AI187" s="91" t="str">
        <f t="shared" si="36"/>
        <v/>
      </c>
      <c r="AJ187" s="102" t="str">
        <f t="shared" si="33"/>
        <v/>
      </c>
      <c r="AK187" s="103" t="str">
        <f>IF(AJ187="","",WORKDAY(AK186,1,Holiday!$A$2:$A$100000))</f>
        <v/>
      </c>
      <c r="AL187" s="125" t="str">
        <f>IF(AJ187="","",IF($AK187&gt;=$B$33,$B$34,VLOOKUP($AK187,'THOR i, Index'!$A:$D,4,0)))</f>
        <v/>
      </c>
      <c r="AM187" s="126" t="str">
        <f t="shared" si="34"/>
        <v/>
      </c>
      <c r="AN187" s="127" t="str">
        <f t="shared" si="35"/>
        <v/>
      </c>
    </row>
    <row r="188" spans="31:40" x14ac:dyDescent="0.3">
      <c r="AE188" s="88" t="str">
        <f t="shared" si="31"/>
        <v/>
      </c>
      <c r="AF188" s="26" t="str">
        <f>IF(AE188="","",WORKDAY(AF187,1,Holiday!$A$2:$A$100000))</f>
        <v/>
      </c>
      <c r="AG188" s="89" t="str">
        <f>_xlfn.IFNA(VLOOKUP($AF188,'THOR i, Index'!$A:$D,4,0),"")</f>
        <v/>
      </c>
      <c r="AH188" s="90" t="str">
        <f t="shared" si="32"/>
        <v/>
      </c>
      <c r="AI188" s="91" t="str">
        <f t="shared" si="36"/>
        <v/>
      </c>
      <c r="AJ188" s="102" t="str">
        <f t="shared" si="33"/>
        <v/>
      </c>
      <c r="AK188" s="103" t="str">
        <f>IF(AJ188="","",WORKDAY(AK187,1,Holiday!$A$2:$A$100000))</f>
        <v/>
      </c>
      <c r="AL188" s="125" t="str">
        <f>IF(AJ188="","",IF($AK188&gt;=$B$33,$B$34,VLOOKUP($AK188,'THOR i, Index'!$A:$D,4,0)))</f>
        <v/>
      </c>
      <c r="AM188" s="126" t="str">
        <f t="shared" si="34"/>
        <v/>
      </c>
      <c r="AN188" s="127" t="str">
        <f t="shared" si="35"/>
        <v/>
      </c>
    </row>
    <row r="189" spans="31:40" x14ac:dyDescent="0.3">
      <c r="AE189" s="88" t="str">
        <f t="shared" si="31"/>
        <v/>
      </c>
      <c r="AF189" s="26" t="str">
        <f>IF(AE189="","",WORKDAY(AF188,1,Holiday!$A$2:$A$100000))</f>
        <v/>
      </c>
      <c r="AG189" s="89" t="str">
        <f>_xlfn.IFNA(VLOOKUP($AF189,'THOR i, Index'!$A:$D,4,0),"")</f>
        <v/>
      </c>
      <c r="AH189" s="90" t="str">
        <f t="shared" si="32"/>
        <v/>
      </c>
      <c r="AI189" s="91" t="str">
        <f t="shared" si="36"/>
        <v/>
      </c>
      <c r="AJ189" s="102" t="str">
        <f t="shared" si="33"/>
        <v/>
      </c>
      <c r="AK189" s="103" t="str">
        <f>IF(AJ189="","",WORKDAY(AK188,1,Holiday!$A$2:$A$100000))</f>
        <v/>
      </c>
      <c r="AL189" s="125" t="str">
        <f>IF(AJ189="","",IF($AK189&gt;=$B$33,$B$34,VLOOKUP($AK189,'THOR i, Index'!$A:$D,4,0)))</f>
        <v/>
      </c>
      <c r="AM189" s="126" t="str">
        <f t="shared" si="34"/>
        <v/>
      </c>
      <c r="AN189" s="127" t="str">
        <f t="shared" si="35"/>
        <v/>
      </c>
    </row>
    <row r="190" spans="31:40" ht="19.5" thickBot="1" x14ac:dyDescent="0.35">
      <c r="AE190" s="92" t="str">
        <f t="shared" si="31"/>
        <v/>
      </c>
      <c r="AF190" s="45" t="str">
        <f>IF(AE190="","",WORKDAY(AF189,1,Holiday!$A$2:$A$100000))</f>
        <v/>
      </c>
      <c r="AG190" s="93" t="str">
        <f>_xlfn.IFNA(VLOOKUP($AF190,'THOR i, Index'!$A:$D,4,0),"")</f>
        <v/>
      </c>
      <c r="AH190" s="94" t="str">
        <f t="shared" si="32"/>
        <v/>
      </c>
      <c r="AI190" s="95" t="str">
        <f t="shared" si="36"/>
        <v/>
      </c>
      <c r="AJ190" s="104" t="str">
        <f t="shared" si="33"/>
        <v/>
      </c>
      <c r="AK190" s="105" t="str">
        <f>IF(AJ190="","",WORKDAY(AK189,1,Holiday!$A$2:$A$100000))</f>
        <v/>
      </c>
      <c r="AL190" s="128" t="str">
        <f>IF(AJ190="","",IF($AK190&gt;=$B$33,$B$34,VLOOKUP($AK190,'THOR i, Index'!$A:$D,4,0)))</f>
        <v/>
      </c>
      <c r="AM190" s="129" t="str">
        <f t="shared" si="34"/>
        <v/>
      </c>
      <c r="AN190" s="130" t="str">
        <f t="shared" si="35"/>
        <v/>
      </c>
    </row>
  </sheetData>
  <mergeCells count="5">
    <mergeCell ref="A1:B1"/>
    <mergeCell ref="D1:I1"/>
    <mergeCell ref="N1:AC1"/>
    <mergeCell ref="AE1:AI1"/>
    <mergeCell ref="AJ1:AN1"/>
  </mergeCells>
  <conditionalFormatting sqref="D3:D22">
    <cfRule type="expression" dxfId="3" priority="1">
      <formula>$D3=$B$15+1</formula>
    </cfRule>
  </conditionalFormatting>
  <conditionalFormatting sqref="E3:E22 F3:F8">
    <cfRule type="expression" dxfId="2" priority="2">
      <formula>$E3=$B$13</formula>
    </cfRule>
  </conditionalFormatting>
  <pageMargins left="0.25" right="0.25" top="0.75" bottom="0.75" header="0.3" footer="0.3"/>
  <pageSetup paperSize="9" scale="28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NOTE!$A$5:$A$10</xm:f>
          </x14:formula1>
          <xm:sqref>B23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N190"/>
  <sheetViews>
    <sheetView zoomScale="115" zoomScaleNormal="115" workbookViewId="0">
      <pane ySplit="1" topLeftCell="A2" activePane="bottomLeft" state="frozen"/>
      <selection pane="bottomLeft" sqref="A1:B1"/>
    </sheetView>
  </sheetViews>
  <sheetFormatPr defaultRowHeight="18.75" x14ac:dyDescent="0.3"/>
  <cols>
    <col min="1" max="1" width="34.25" style="28" bestFit="1" customWidth="1"/>
    <col min="2" max="2" width="27.625" style="29" customWidth="1"/>
    <col min="3" max="3" width="3.625" style="28" customWidth="1"/>
    <col min="4" max="4" width="7.625" style="31" customWidth="1"/>
    <col min="5" max="9" width="11.625" style="32" customWidth="1"/>
    <col min="10" max="10" width="3.625" style="30" customWidth="1"/>
    <col min="11" max="11" width="15.625" style="29" customWidth="1"/>
    <col min="12" max="12" width="15.625" style="77" customWidth="1"/>
    <col min="13" max="13" width="3.625" style="30" customWidth="1"/>
    <col min="14" max="14" width="8.625" style="33" customWidth="1"/>
    <col min="15" max="15" width="11.625" style="33" customWidth="1"/>
    <col min="16" max="20" width="11.625" style="30" customWidth="1"/>
    <col min="21" max="21" width="12.625" style="33" customWidth="1"/>
    <col min="22" max="22" width="13.125" style="149" customWidth="1"/>
    <col min="23" max="25" width="13.125" style="30" customWidth="1"/>
    <col min="26" max="26" width="12.625" style="30" customWidth="1"/>
    <col min="27" max="29" width="13.125" style="30" customWidth="1"/>
    <col min="30" max="30" width="3.625" style="30" customWidth="1"/>
    <col min="31" max="31" width="10.625" style="2" customWidth="1"/>
    <col min="32" max="32" width="10.625" style="38" customWidth="1"/>
    <col min="33" max="33" width="10.625" style="39" customWidth="1"/>
    <col min="34" max="34" width="8.625" style="39" customWidth="1"/>
    <col min="35" max="35" width="15.625" style="40" customWidth="1"/>
    <col min="36" max="36" width="10.625" style="2" customWidth="1"/>
    <col min="37" max="37" width="10.625" style="38" customWidth="1"/>
    <col min="38" max="38" width="10.625" style="39" customWidth="1"/>
    <col min="39" max="39" width="8.625" style="39" customWidth="1"/>
    <col min="40" max="40" width="15.625" style="40" customWidth="1"/>
    <col min="41" max="16384" width="9" style="30"/>
  </cols>
  <sheetData>
    <row r="1" spans="1:40" ht="21" customHeight="1" thickBot="1" x14ac:dyDescent="0.35">
      <c r="A1" s="184" t="s">
        <v>1</v>
      </c>
      <c r="B1" s="185"/>
      <c r="D1" s="184" t="s">
        <v>143</v>
      </c>
      <c r="E1" s="186"/>
      <c r="F1" s="186"/>
      <c r="G1" s="186"/>
      <c r="H1" s="186"/>
      <c r="I1" s="185"/>
      <c r="J1" s="39"/>
      <c r="K1" s="77"/>
      <c r="N1" s="193" t="s">
        <v>148</v>
      </c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5"/>
      <c r="AE1" s="187" t="s">
        <v>45</v>
      </c>
      <c r="AF1" s="188"/>
      <c r="AG1" s="188"/>
      <c r="AH1" s="188"/>
      <c r="AI1" s="189"/>
      <c r="AJ1" s="190" t="s">
        <v>46</v>
      </c>
      <c r="AK1" s="191"/>
      <c r="AL1" s="191"/>
      <c r="AM1" s="191"/>
      <c r="AN1" s="192"/>
    </row>
    <row r="2" spans="1:40" ht="21.75" x14ac:dyDescent="0.3">
      <c r="A2" s="49" t="s">
        <v>2</v>
      </c>
      <c r="B2" s="50" t="s">
        <v>168</v>
      </c>
      <c r="D2" s="64">
        <v>0</v>
      </c>
      <c r="E2" s="65" t="s">
        <v>135</v>
      </c>
      <c r="F2" s="65" t="s">
        <v>136</v>
      </c>
      <c r="G2" s="65" t="s">
        <v>135</v>
      </c>
      <c r="H2" s="65" t="s">
        <v>136</v>
      </c>
      <c r="I2" s="66" t="s">
        <v>137</v>
      </c>
      <c r="K2" s="47" t="s">
        <v>81</v>
      </c>
      <c r="L2" s="48">
        <f>L3+L4</f>
        <v>0.99977182000000009</v>
      </c>
      <c r="N2" s="119">
        <v>0</v>
      </c>
      <c r="O2" s="120" t="s">
        <v>135</v>
      </c>
      <c r="P2" s="120" t="s">
        <v>136</v>
      </c>
      <c r="Q2" s="120" t="s">
        <v>137</v>
      </c>
      <c r="R2" s="141" t="s">
        <v>127</v>
      </c>
      <c r="S2" s="141" t="s">
        <v>128</v>
      </c>
      <c r="T2" s="141" t="s">
        <v>129</v>
      </c>
      <c r="U2" s="120" t="s">
        <v>126</v>
      </c>
      <c r="V2" s="147" t="s">
        <v>132</v>
      </c>
      <c r="W2" s="121" t="s">
        <v>130</v>
      </c>
      <c r="X2" s="121" t="s">
        <v>131</v>
      </c>
      <c r="Y2" s="121" t="s">
        <v>134</v>
      </c>
      <c r="Z2" s="120" t="s">
        <v>149</v>
      </c>
      <c r="AA2" s="120" t="s">
        <v>152</v>
      </c>
      <c r="AB2" s="121" t="s">
        <v>70</v>
      </c>
      <c r="AC2" s="122" t="s">
        <v>133</v>
      </c>
      <c r="AE2" s="85" t="s">
        <v>3</v>
      </c>
      <c r="AF2" s="67" t="s">
        <v>44</v>
      </c>
      <c r="AG2" s="86" t="s">
        <v>144</v>
      </c>
      <c r="AH2" s="86" t="s">
        <v>145</v>
      </c>
      <c r="AI2" s="87" t="s">
        <v>4</v>
      </c>
      <c r="AJ2" s="123" t="s">
        <v>3</v>
      </c>
      <c r="AK2" s="120" t="s">
        <v>44</v>
      </c>
      <c r="AL2" s="124" t="s">
        <v>144</v>
      </c>
      <c r="AM2" s="124" t="s">
        <v>145</v>
      </c>
      <c r="AN2" s="122" t="s">
        <v>4</v>
      </c>
    </row>
    <row r="3" spans="1:40" x14ac:dyDescent="0.3">
      <c r="A3" s="51" t="s">
        <v>52</v>
      </c>
      <c r="B3" s="46">
        <v>1000</v>
      </c>
      <c r="D3" s="42">
        <f>IF(D2&lt;$B$15+1,D2+1,"")</f>
        <v>1</v>
      </c>
      <c r="E3" s="27">
        <f>$B$12</f>
        <v>43878</v>
      </c>
      <c r="F3" s="27">
        <f t="shared" ref="F3:F22" si="0">IF(AND($B$15=0,D3&lt;&gt;""),$B$13,IF(E4="","",E4))</f>
        <v>43969</v>
      </c>
      <c r="G3" s="74">
        <f>IF(F3="","",E3)</f>
        <v>43878</v>
      </c>
      <c r="H3" s="74">
        <f>F3</f>
        <v>43969</v>
      </c>
      <c r="I3" s="41">
        <f>IFERROR(F3-E3,"")</f>
        <v>91</v>
      </c>
      <c r="K3" s="78" t="s">
        <v>82</v>
      </c>
      <c r="L3" s="79">
        <f>ROUND(SUM($AC:$AC)/$B$27-$L$4,8)</f>
        <v>0.99987137000000004</v>
      </c>
      <c r="N3" s="106">
        <f>IF(P3&lt;&gt;"",N2+1,"")</f>
        <v>1</v>
      </c>
      <c r="O3" s="103">
        <f>B31</f>
        <v>43969</v>
      </c>
      <c r="P3" s="103">
        <f>$B$32</f>
        <v>44060</v>
      </c>
      <c r="Q3" s="107">
        <f>IF(P3="","",P3-O3)</f>
        <v>91</v>
      </c>
      <c r="R3" s="142">
        <f>IF(P3="","",WORKDAY($O3,-$B$8,Holiday!$A$2:$A$100000))</f>
        <v>43962</v>
      </c>
      <c r="S3" s="142">
        <f>IF(P3="","",WORKDAY($P3,-$B$8,Holiday!$A$2:$A$100000))</f>
        <v>44050</v>
      </c>
      <c r="T3" s="143">
        <f>IF(P3="","",S3-R3)</f>
        <v>88</v>
      </c>
      <c r="U3" s="103">
        <f t="shared" ref="U3:U22" si="1">IF(P3=$B$13,$B$13,$P3)</f>
        <v>44060</v>
      </c>
      <c r="V3" s="146">
        <f>IF(P3="","",IF(N3=1,$B$46,($B$34%+$B$10/10000)))</f>
        <v>6.1763E-3</v>
      </c>
      <c r="W3" s="133">
        <f>IF(Q3="","",IF($B$19="Yes",0,$B$27*$V3*$Q3/365))</f>
        <v>0</v>
      </c>
      <c r="X3" s="133">
        <f t="shared" ref="X3:X22" si="2">IF(P3="","",IF($U3=$B$13,$B$27,0))</f>
        <v>0</v>
      </c>
      <c r="Y3" s="134">
        <f>IF(P3="","",W3+X3)</f>
        <v>0</v>
      </c>
      <c r="Z3" s="107">
        <f>IF(P3="","",IF(N3=1,$B$30))</f>
        <v>6</v>
      </c>
      <c r="AA3" s="111">
        <f>IF(P3="","",$B$34/100)</f>
        <v>4.9366999999999996E-3</v>
      </c>
      <c r="AB3" s="112">
        <f t="shared" ref="AB3:AB22" si="3">IF(P3="","",((1+($AA3+$B$28/10000))^($Z3/365))^-1)</f>
        <v>0.99990106979048399</v>
      </c>
      <c r="AC3" s="113">
        <f>IF(P3&lt;&gt;"",AB3*Y3,"")</f>
        <v>0</v>
      </c>
      <c r="AE3" s="88">
        <v>1</v>
      </c>
      <c r="AF3" s="26">
        <f>WORKDAY($B$31,-$B$8,Holiday!$A$2:$A$100000)</f>
        <v>43962</v>
      </c>
      <c r="AG3" s="89">
        <f>_xlfn.IFNA(VLOOKUP($AF3,'THOR i, Index'!$A:$D,4,0),"")</f>
        <v>0.74350000000000005</v>
      </c>
      <c r="AH3" s="90">
        <f>IFERROR(AF4-AF3,"")</f>
        <v>1</v>
      </c>
      <c r="AI3" s="91">
        <f>IFERROR(1+$AG3%*$AH3/365,"")</f>
        <v>1.0000203698630137</v>
      </c>
      <c r="AJ3" s="102">
        <v>1</v>
      </c>
      <c r="AK3" s="103">
        <f>WORKDAY($B$31,-$B$8,Holiday!$A$2:$A$100000)</f>
        <v>43962</v>
      </c>
      <c r="AL3" s="125">
        <f>IF(AJ3="","",IF($AK3&gt;=$B$33,$B$34,VLOOKUP($AK3,'THOR i, Index'!$A:$D,4,0)))</f>
        <v>0.74350000000000005</v>
      </c>
      <c r="AM3" s="126">
        <f>IFERROR(AK4-AK3,"")</f>
        <v>1</v>
      </c>
      <c r="AN3" s="127">
        <f>IFERROR(1+$AL3%*$AM3/365,"")</f>
        <v>1.0000203698630137</v>
      </c>
    </row>
    <row r="4" spans="1:40" x14ac:dyDescent="0.3">
      <c r="A4" s="51" t="s">
        <v>53</v>
      </c>
      <c r="B4" s="46" t="s">
        <v>54</v>
      </c>
      <c r="D4" s="42">
        <f t="shared" ref="D4:D22" si="4">IF(D3&lt;$B$15+1,D3+1,"")</f>
        <v>2</v>
      </c>
      <c r="E4" s="27">
        <f>IF(D4=$B$15+1,$B$13,_xlfn.IFNA(IF(D4="","",IF(VLOOKUP(DATE(YEAR(E3),MONTH(E3)+12/$B$14,DAY($E$3)),'Business Day'!$B:$B,1,0),DATE(YEAR(E3),MONTH(E3)+12/$B$14,DAY($E$3)))),WORKDAY(DATE(YEAR(E3),MONTH(E3)+12/$B$14,DAY($E$3)),1,Holiday!$A$2:$A$10000)))</f>
        <v>43969</v>
      </c>
      <c r="F4" s="27">
        <f t="shared" si="0"/>
        <v>44060</v>
      </c>
      <c r="G4" s="74">
        <f t="shared" ref="G4:G22" si="5">IF(F4="","",E4)</f>
        <v>43969</v>
      </c>
      <c r="H4" s="74">
        <f t="shared" ref="H4:H22" si="6">F4</f>
        <v>44060</v>
      </c>
      <c r="I4" s="46">
        <f t="shared" ref="I4:I22" si="7">IFERROR(F4-E4,"")</f>
        <v>91</v>
      </c>
      <c r="K4" s="139" t="s">
        <v>83</v>
      </c>
      <c r="L4" s="131">
        <f>IF($B$19="Yes",-ROUND(($B$46*(($B$29+$B$30)/365))-($B$40*($B$29/365)),8),ROUND($B$40*$B$29/365,8))</f>
        <v>-9.9549999999999994E-5</v>
      </c>
      <c r="N4" s="102">
        <f t="shared" ref="N4:N22" si="8">IF(P4&lt;&gt;"",N3+1,"")</f>
        <v>2</v>
      </c>
      <c r="O4" s="103">
        <f t="shared" ref="O4:O22" si="9">IF(P4&lt;&gt;"",VLOOKUP(O3,$E$3:$I$22,2,1),"")</f>
        <v>44060</v>
      </c>
      <c r="P4" s="103">
        <f t="shared" ref="P4:P22" si="10">IF(VLOOKUP(P3,$E$2:$F$22,2,1)=$P$3,"",VLOOKUP(P3,$E$2:$F$22,2,1))</f>
        <v>44152</v>
      </c>
      <c r="Q4" s="107">
        <f>IF(P4="","",P4-O4)</f>
        <v>92</v>
      </c>
      <c r="R4" s="142">
        <f>IF(P4="","",WORKDAY($O4,-$B$8,Holiday!$A$2:$A$100000))</f>
        <v>44050</v>
      </c>
      <c r="S4" s="142">
        <f>IF(P4="","",WORKDAY($P4,-$B$8,Holiday!$A$2:$A$100000))</f>
        <v>44145</v>
      </c>
      <c r="T4" s="143">
        <f>IF(P4="","",S4-R4)</f>
        <v>95</v>
      </c>
      <c r="U4" s="103">
        <f t="shared" si="1"/>
        <v>44152</v>
      </c>
      <c r="V4" s="146">
        <f t="shared" ref="V4:V22" si="11">IF(P4="","",IF(N4=1,$B$46,($B$34%+$B$10/10000)))</f>
        <v>5.9366999999999996E-3</v>
      </c>
      <c r="W4" s="133">
        <f>IF(Q4="","",$B$27*$V4*$Q4/365)</f>
        <v>1496.3736986301371</v>
      </c>
      <c r="X4" s="109">
        <f t="shared" si="2"/>
        <v>0</v>
      </c>
      <c r="Y4" s="110">
        <f t="shared" ref="Y4:Y22" si="12">IF(P4="","",W4+X4)</f>
        <v>1496.3736986301371</v>
      </c>
      <c r="Z4" s="107">
        <f>IF(P4="","",IF(N4=1,$B$30,Z3+Q4))</f>
        <v>98</v>
      </c>
      <c r="AA4" s="111">
        <f t="shared" ref="AA4:AA22" si="13">IF(P4="","",$B$34/100)</f>
        <v>4.9366999999999996E-3</v>
      </c>
      <c r="AB4" s="112">
        <f t="shared" si="3"/>
        <v>0.99838536490536567</v>
      </c>
      <c r="AC4" s="113">
        <f t="shared" ref="AC4:AC22" si="14">IF(P4&lt;&gt;"",AB4*Y4,"")</f>
        <v>1493.9576011416411</v>
      </c>
      <c r="AE4" s="88">
        <f t="shared" ref="AE4:AE67" si="15">IF(AE3&gt;$B$35,"",AE3+1)</f>
        <v>2</v>
      </c>
      <c r="AF4" s="26">
        <f>IF(AE4="","",WORKDAY(AF3,1,Holiday!$A$2:$A$100000))</f>
        <v>43963</v>
      </c>
      <c r="AG4" s="89">
        <f>_xlfn.IFNA(VLOOKUP($AF4,'THOR i, Index'!$A:$D,4,0),"")</f>
        <v>0.74339</v>
      </c>
      <c r="AH4" s="90">
        <f t="shared" ref="AH4:AH67" si="16">IFERROR(AF5-AF4,"")</f>
        <v>1</v>
      </c>
      <c r="AI4" s="91">
        <f>IFERROR(1+$AG4%*$AH4/365,"")</f>
        <v>1.0000203668493151</v>
      </c>
      <c r="AJ4" s="102">
        <f t="shared" ref="AJ4:AJ67" si="17">IF(AJ3&gt;$B$41,"",AJ3+1)</f>
        <v>2</v>
      </c>
      <c r="AK4" s="103">
        <f>IF(AJ4="","",WORKDAY(AK3,1,Holiday!$A$2:$A$100000))</f>
        <v>43963</v>
      </c>
      <c r="AL4" s="125">
        <f>IF(AJ4="","",IF($AK4&gt;=$B$33,$B$34,VLOOKUP($AK4,'THOR i, Index'!$A:$D,4,0)))</f>
        <v>0.74339</v>
      </c>
      <c r="AM4" s="126">
        <f t="shared" ref="AM4:AM67" si="18">IFERROR(AK5-AK4,"")</f>
        <v>1</v>
      </c>
      <c r="AN4" s="127">
        <f t="shared" ref="AN4:AN67" si="19">IFERROR(1+$AL4%*$AM4/365,"")</f>
        <v>1.0000203668493151</v>
      </c>
    </row>
    <row r="5" spans="1:40" x14ac:dyDescent="0.3">
      <c r="A5" s="51" t="s">
        <v>35</v>
      </c>
      <c r="B5" s="52" t="s">
        <v>55</v>
      </c>
      <c r="D5" s="42">
        <f t="shared" si="4"/>
        <v>3</v>
      </c>
      <c r="E5" s="27">
        <f>IF(D5=$B$15+1,$B$13,_xlfn.IFNA(IF(D5="","",IF(VLOOKUP(DATE(YEAR(E4),MONTH(E4)+12/$B$14,DAY($E$3)),'Business Day'!$B:$B,1,0),DATE(YEAR(E4),MONTH(E4)+12/$B$14,DAY($E$3)))),WORKDAY(DATE(YEAR(E4),MONTH(E4)+12/$B$14,DAY($E$3)),1,Holiday!$A$2:$A$10000)))</f>
        <v>44060</v>
      </c>
      <c r="F5" s="27">
        <f t="shared" si="0"/>
        <v>44152</v>
      </c>
      <c r="G5" s="74">
        <f t="shared" si="5"/>
        <v>44060</v>
      </c>
      <c r="H5" s="74">
        <f t="shared" si="6"/>
        <v>44152</v>
      </c>
      <c r="I5" s="46">
        <f t="shared" si="7"/>
        <v>92</v>
      </c>
      <c r="K5" s="78" t="s">
        <v>84</v>
      </c>
      <c r="L5" s="80">
        <f>L2*B27</f>
        <v>999771.82000000007</v>
      </c>
      <c r="N5" s="102">
        <f t="shared" si="8"/>
        <v>3</v>
      </c>
      <c r="O5" s="103">
        <f t="shared" si="9"/>
        <v>44152</v>
      </c>
      <c r="P5" s="103">
        <f t="shared" si="10"/>
        <v>44244</v>
      </c>
      <c r="Q5" s="107">
        <f>IF(P5="","",P5-O5)</f>
        <v>92</v>
      </c>
      <c r="R5" s="142">
        <f>IF(P5="","",WORKDAY($O5,-$B$8,Holiday!$A$2:$A$100000))</f>
        <v>44145</v>
      </c>
      <c r="S5" s="142">
        <f>IF(P5="","",WORKDAY($P5,-$B$8,Holiday!$A$2:$A$100000))</f>
        <v>44237</v>
      </c>
      <c r="T5" s="143">
        <f>IF(P5="","",S5-R5)</f>
        <v>92</v>
      </c>
      <c r="U5" s="103">
        <f t="shared" si="1"/>
        <v>44244</v>
      </c>
      <c r="V5" s="146">
        <f t="shared" si="11"/>
        <v>5.9366999999999996E-3</v>
      </c>
      <c r="W5" s="133">
        <f>IF(Q5="","",$B$27*$V5*$Q5/365)</f>
        <v>1496.3736986301371</v>
      </c>
      <c r="X5" s="109">
        <f t="shared" si="2"/>
        <v>0</v>
      </c>
      <c r="Y5" s="110">
        <f t="shared" si="12"/>
        <v>1496.3736986301371</v>
      </c>
      <c r="Z5" s="107">
        <f t="shared" ref="Z5:Z21" si="20">IF(P5="","",IF(N5=1,$B$30,Z4+Q5))</f>
        <v>190</v>
      </c>
      <c r="AA5" s="111">
        <f t="shared" si="13"/>
        <v>4.9366999999999996E-3</v>
      </c>
      <c r="AB5" s="112">
        <f t="shared" si="3"/>
        <v>0.99687195760884728</v>
      </c>
      <c r="AC5" s="113">
        <f t="shared" si="14"/>
        <v>1491.692978267816</v>
      </c>
      <c r="AE5" s="88">
        <f t="shared" si="15"/>
        <v>3</v>
      </c>
      <c r="AF5" s="26">
        <f>IF(AE5="","",WORKDAY(AF4,1,Holiday!$A$2:$A$100000))</f>
        <v>43964</v>
      </c>
      <c r="AG5" s="89">
        <f>_xlfn.IFNA(VLOOKUP($AF5,'THOR i, Index'!$A:$D,4,0),"")</f>
        <v>0.74306000000000005</v>
      </c>
      <c r="AH5" s="90">
        <f t="shared" si="16"/>
        <v>1</v>
      </c>
      <c r="AI5" s="91">
        <f t="shared" ref="AI5:AI68" si="21">IFERROR(1+$AG5%*$AH5/365,"")</f>
        <v>1.0000203578082192</v>
      </c>
      <c r="AJ5" s="102">
        <f t="shared" si="17"/>
        <v>3</v>
      </c>
      <c r="AK5" s="103">
        <f>IF(AJ5="","",WORKDAY(AK4,1,Holiday!$A$2:$A$100000))</f>
        <v>43964</v>
      </c>
      <c r="AL5" s="125">
        <f>IF(AJ5="","",IF($AK5&gt;=$B$33,$B$34,VLOOKUP($AK5,'THOR i, Index'!$A:$D,4,0)))</f>
        <v>0.74306000000000005</v>
      </c>
      <c r="AM5" s="126">
        <f t="shared" si="18"/>
        <v>1</v>
      </c>
      <c r="AN5" s="127">
        <f t="shared" si="19"/>
        <v>1.0000203578082192</v>
      </c>
    </row>
    <row r="6" spans="1:40" x14ac:dyDescent="0.3">
      <c r="A6" s="51" t="s">
        <v>56</v>
      </c>
      <c r="B6" s="53" t="s">
        <v>57</v>
      </c>
      <c r="D6" s="42">
        <f t="shared" si="4"/>
        <v>4</v>
      </c>
      <c r="E6" s="27">
        <f>IF(D6=$B$15+1,$B$13,_xlfn.IFNA(IF(D6="","",IF(VLOOKUP(DATE(YEAR(E5),MONTH(E5)+12/$B$14,DAY($E$3)),'Business Day'!$B:$B,1,0),DATE(YEAR(E5),MONTH(E5)+12/$B$14,DAY($E$3)))),WORKDAY(DATE(YEAR(E5),MONTH(E5)+12/$B$14,DAY($E$3)),1,Holiday!$A$2:$A$10000)))</f>
        <v>44152</v>
      </c>
      <c r="F6" s="27">
        <f t="shared" si="0"/>
        <v>44244</v>
      </c>
      <c r="G6" s="74">
        <f t="shared" si="5"/>
        <v>44152</v>
      </c>
      <c r="H6" s="74">
        <f t="shared" si="6"/>
        <v>44244</v>
      </c>
      <c r="I6" s="46">
        <f t="shared" si="7"/>
        <v>92</v>
      </c>
      <c r="K6" s="78" t="s">
        <v>85</v>
      </c>
      <c r="L6" s="80">
        <f>L3*B27</f>
        <v>999871.37</v>
      </c>
      <c r="N6" s="102">
        <f t="shared" si="8"/>
        <v>4</v>
      </c>
      <c r="O6" s="103">
        <f t="shared" si="9"/>
        <v>44244</v>
      </c>
      <c r="P6" s="103">
        <f t="shared" si="10"/>
        <v>44333</v>
      </c>
      <c r="Q6" s="107">
        <f t="shared" ref="Q6:Q22" si="22">IF(P6="","",P6-O6)</f>
        <v>89</v>
      </c>
      <c r="R6" s="142">
        <f>IF(P6="","",WORKDAY($O6,-$B$8,Holiday!$A$2:$A$100000))</f>
        <v>44237</v>
      </c>
      <c r="S6" s="142">
        <f>IF(P6="","",WORKDAY($P6,-$B$8,Holiday!$A$2:$A$100000))</f>
        <v>44326</v>
      </c>
      <c r="T6" s="143">
        <f t="shared" ref="T6:T22" si="23">IF(P6="","",S6-R6)</f>
        <v>89</v>
      </c>
      <c r="U6" s="103">
        <f t="shared" si="1"/>
        <v>44333</v>
      </c>
      <c r="V6" s="146">
        <f t="shared" si="11"/>
        <v>5.9366999999999996E-3</v>
      </c>
      <c r="W6" s="133">
        <f>IF(Q6="","",$B$27*$V6*$Q6/365)</f>
        <v>1447.5789041095888</v>
      </c>
      <c r="X6" s="109">
        <f t="shared" si="2"/>
        <v>0</v>
      </c>
      <c r="Y6" s="110">
        <f t="shared" si="12"/>
        <v>1447.5789041095888</v>
      </c>
      <c r="Z6" s="107">
        <f t="shared" si="20"/>
        <v>279</v>
      </c>
      <c r="AA6" s="111">
        <f t="shared" si="13"/>
        <v>4.9366999999999996E-3</v>
      </c>
      <c r="AB6" s="112">
        <f t="shared" si="3"/>
        <v>0.99541008370002826</v>
      </c>
      <c r="AC6" s="113">
        <f t="shared" si="14"/>
        <v>1440.934638102121</v>
      </c>
      <c r="AE6" s="88">
        <f t="shared" si="15"/>
        <v>4</v>
      </c>
      <c r="AF6" s="26">
        <f>IF(AE6="","",WORKDAY(AF5,1,Holiday!$A$2:$A$100000))</f>
        <v>43965</v>
      </c>
      <c r="AG6" s="89">
        <f>_xlfn.IFNA(VLOOKUP($AF6,'THOR i, Index'!$A:$D,4,0),"")</f>
        <v>0.74373999999999996</v>
      </c>
      <c r="AH6" s="90">
        <f t="shared" si="16"/>
        <v>1</v>
      </c>
      <c r="AI6" s="91">
        <f t="shared" si="21"/>
        <v>1.0000203764383562</v>
      </c>
      <c r="AJ6" s="102">
        <f t="shared" si="17"/>
        <v>4</v>
      </c>
      <c r="AK6" s="103">
        <f>IF(AJ6="","",WORKDAY(AK5,1,Holiday!$A$2:$A$100000))</f>
        <v>43965</v>
      </c>
      <c r="AL6" s="125">
        <f>IF(AJ6="","",IF($AK6&gt;=$B$33,$B$34,VLOOKUP($AK6,'THOR i, Index'!$A:$D,4,0)))</f>
        <v>0.74373999999999996</v>
      </c>
      <c r="AM6" s="126">
        <f t="shared" si="18"/>
        <v>1</v>
      </c>
      <c r="AN6" s="127">
        <f t="shared" si="19"/>
        <v>1.0000203764383562</v>
      </c>
    </row>
    <row r="7" spans="1:40" ht="19.5" thickBot="1" x14ac:dyDescent="0.35">
      <c r="A7" s="51" t="s">
        <v>72</v>
      </c>
      <c r="B7" s="53" t="s">
        <v>36</v>
      </c>
      <c r="D7" s="42">
        <f t="shared" si="4"/>
        <v>5</v>
      </c>
      <c r="E7" s="27">
        <f>IF(D7=$B$15+1,$B$13,_xlfn.IFNA(IF(D7="","",IF(VLOOKUP(DATE(YEAR(E6),MONTH(E6)+12/$B$14,DAY($E$3)),'Business Day'!$B:$B,1,0),DATE(YEAR(E6),MONTH(E6)+12/$B$14,DAY($E$3)))),WORKDAY(DATE(YEAR(E6),MONTH(E6)+12/$B$14,DAY($E$3)),1,Holiday!$A$2:$A$10000)))</f>
        <v>44244</v>
      </c>
      <c r="F7" s="27">
        <f t="shared" si="0"/>
        <v>44333</v>
      </c>
      <c r="G7" s="74">
        <f t="shared" si="5"/>
        <v>44244</v>
      </c>
      <c r="H7" s="74">
        <f t="shared" si="6"/>
        <v>44333</v>
      </c>
      <c r="I7" s="46">
        <f t="shared" si="7"/>
        <v>89</v>
      </c>
      <c r="K7" s="140" t="s">
        <v>86</v>
      </c>
      <c r="L7" s="132">
        <f>ROUND(L4*B27,2)</f>
        <v>-99.55</v>
      </c>
      <c r="N7" s="102">
        <f t="shared" si="8"/>
        <v>5</v>
      </c>
      <c r="O7" s="103">
        <f t="shared" si="9"/>
        <v>44333</v>
      </c>
      <c r="P7" s="103">
        <f t="shared" si="10"/>
        <v>44425</v>
      </c>
      <c r="Q7" s="107">
        <f t="shared" si="22"/>
        <v>92</v>
      </c>
      <c r="R7" s="142">
        <f>IF(P7="","",WORKDAY($O7,-$B$8,Holiday!$A$2:$A$100000))</f>
        <v>44326</v>
      </c>
      <c r="S7" s="142">
        <f>IF(P7="","",WORKDAY($P7,-$B$8,Holiday!$A$2:$A$100000))</f>
        <v>44417</v>
      </c>
      <c r="T7" s="143">
        <f t="shared" si="23"/>
        <v>91</v>
      </c>
      <c r="U7" s="103">
        <f t="shared" si="1"/>
        <v>44425</v>
      </c>
      <c r="V7" s="146">
        <f t="shared" si="11"/>
        <v>5.9366999999999996E-3</v>
      </c>
      <c r="W7" s="109">
        <f t="shared" ref="W7:W22" si="24">IF(Q7="","",$B$27*$V7*$Q7/365)</f>
        <v>1496.3736986301371</v>
      </c>
      <c r="X7" s="109">
        <f t="shared" si="2"/>
        <v>0</v>
      </c>
      <c r="Y7" s="110">
        <f t="shared" si="12"/>
        <v>1496.3736986301371</v>
      </c>
      <c r="Z7" s="107">
        <f t="shared" si="20"/>
        <v>371</v>
      </c>
      <c r="AA7" s="111">
        <f t="shared" si="13"/>
        <v>4.9366999999999996E-3</v>
      </c>
      <c r="AB7" s="112">
        <f t="shared" si="3"/>
        <v>0.99390118649795189</v>
      </c>
      <c r="AC7" s="113">
        <f t="shared" si="14"/>
        <v>1487.2475945128219</v>
      </c>
      <c r="AE7" s="88">
        <f t="shared" si="15"/>
        <v>5</v>
      </c>
      <c r="AF7" s="26">
        <f>IF(AE7="","",WORKDAY(AF6,1,Holiday!$A$2:$A$100000))</f>
        <v>43966</v>
      </c>
      <c r="AG7" s="89">
        <f>_xlfn.IFNA(VLOOKUP($AF7,'THOR i, Index'!$A:$D,4,0),"")</f>
        <v>0.74324999999999997</v>
      </c>
      <c r="AH7" s="90">
        <f t="shared" si="16"/>
        <v>3</v>
      </c>
      <c r="AI7" s="91">
        <f t="shared" si="21"/>
        <v>1.0000610890410959</v>
      </c>
      <c r="AJ7" s="102">
        <f t="shared" si="17"/>
        <v>5</v>
      </c>
      <c r="AK7" s="103">
        <f>IF(AJ7="","",WORKDAY(AK6,1,Holiday!$A$2:$A$100000))</f>
        <v>43966</v>
      </c>
      <c r="AL7" s="125">
        <f>IF(AJ7="","",IF($AK7&gt;=$B$33,$B$34,VLOOKUP($AK7,'THOR i, Index'!$A:$D,4,0)))</f>
        <v>0.74324999999999997</v>
      </c>
      <c r="AM7" s="126">
        <f t="shared" si="18"/>
        <v>3</v>
      </c>
      <c r="AN7" s="127">
        <f t="shared" si="19"/>
        <v>1.0000610890410959</v>
      </c>
    </row>
    <row r="8" spans="1:40" x14ac:dyDescent="0.3">
      <c r="A8" s="51" t="s">
        <v>47</v>
      </c>
      <c r="B8" s="46">
        <v>5</v>
      </c>
      <c r="D8" s="42">
        <f t="shared" si="4"/>
        <v>6</v>
      </c>
      <c r="E8" s="27">
        <f>IF(D8=$B$15+1,$B$13,_xlfn.IFNA(IF(D8="","",IF(VLOOKUP(DATE(YEAR(E7),MONTH(E7)+12/$B$14,DAY($E$3)),'Business Day'!$B:$B,1,0),DATE(YEAR(E7),MONTH(E7)+12/$B$14,DAY($E$3)))),WORKDAY(DATE(YEAR(E7),MONTH(E7)+12/$B$14,DAY($E$3)),1,Holiday!$A$2:$A$10000)))</f>
        <v>44333</v>
      </c>
      <c r="F8" s="27">
        <f t="shared" si="0"/>
        <v>44425</v>
      </c>
      <c r="G8" s="74">
        <f t="shared" si="5"/>
        <v>44333</v>
      </c>
      <c r="H8" s="74">
        <f>F8</f>
        <v>44425</v>
      </c>
      <c r="I8" s="46">
        <f t="shared" si="7"/>
        <v>92</v>
      </c>
      <c r="L8" s="29"/>
      <c r="N8" s="102">
        <f t="shared" si="8"/>
        <v>6</v>
      </c>
      <c r="O8" s="103">
        <f t="shared" si="9"/>
        <v>44425</v>
      </c>
      <c r="P8" s="103">
        <f t="shared" si="10"/>
        <v>44517</v>
      </c>
      <c r="Q8" s="107">
        <f t="shared" si="22"/>
        <v>92</v>
      </c>
      <c r="R8" s="142">
        <f>IF(P8="","",WORKDAY($O8,-$B$8,Holiday!$A$2:$A$100000))</f>
        <v>44417</v>
      </c>
      <c r="S8" s="142">
        <f>IF(P8="","",WORKDAY($P8,-$B$8,Holiday!$A$2:$A$100000))</f>
        <v>44510</v>
      </c>
      <c r="T8" s="143">
        <f t="shared" si="23"/>
        <v>93</v>
      </c>
      <c r="U8" s="103">
        <f t="shared" si="1"/>
        <v>44517</v>
      </c>
      <c r="V8" s="146">
        <f t="shared" si="11"/>
        <v>5.9366999999999996E-3</v>
      </c>
      <c r="W8" s="109">
        <f t="shared" si="24"/>
        <v>1496.3736986301371</v>
      </c>
      <c r="X8" s="109">
        <f t="shared" si="2"/>
        <v>0</v>
      </c>
      <c r="Y8" s="110">
        <f t="shared" si="12"/>
        <v>1496.3736986301371</v>
      </c>
      <c r="Z8" s="107">
        <f t="shared" si="20"/>
        <v>463</v>
      </c>
      <c r="AA8" s="111">
        <f t="shared" si="13"/>
        <v>4.9366999999999996E-3</v>
      </c>
      <c r="AB8" s="112">
        <f t="shared" si="3"/>
        <v>0.99239457656501584</v>
      </c>
      <c r="AC8" s="113">
        <f t="shared" si="14"/>
        <v>1484.9931430350816</v>
      </c>
      <c r="AE8" s="88">
        <f t="shared" si="15"/>
        <v>6</v>
      </c>
      <c r="AF8" s="26">
        <f>IF(AE8="","",WORKDAY(AF7,1,Holiday!$A$2:$A$100000))</f>
        <v>43969</v>
      </c>
      <c r="AG8" s="89">
        <f>_xlfn.IFNA(VLOOKUP($AF8,'THOR i, Index'!$A:$D,4,0),"")</f>
        <v>0.74307999999999996</v>
      </c>
      <c r="AH8" s="90">
        <f t="shared" si="16"/>
        <v>1</v>
      </c>
      <c r="AI8" s="91">
        <f t="shared" si="21"/>
        <v>1.0000203583561644</v>
      </c>
      <c r="AJ8" s="102">
        <f t="shared" si="17"/>
        <v>6</v>
      </c>
      <c r="AK8" s="103">
        <f>IF(AJ8="","",WORKDAY(AK7,1,Holiday!$A$2:$A$100000))</f>
        <v>43969</v>
      </c>
      <c r="AL8" s="125">
        <f>IF(AJ8="","",IF($AK8&gt;=$B$33,$B$34,VLOOKUP($AK8,'THOR i, Index'!$A:$D,4,0)))</f>
        <v>0.74307999999999996</v>
      </c>
      <c r="AM8" s="126">
        <f t="shared" si="18"/>
        <v>1</v>
      </c>
      <c r="AN8" s="127">
        <f t="shared" si="19"/>
        <v>1.0000203583561644</v>
      </c>
    </row>
    <row r="9" spans="1:40" x14ac:dyDescent="0.3">
      <c r="A9" s="51" t="s">
        <v>58</v>
      </c>
      <c r="B9" s="53" t="s">
        <v>59</v>
      </c>
      <c r="D9" s="42">
        <f t="shared" si="4"/>
        <v>7</v>
      </c>
      <c r="E9" s="27">
        <f>IF(D9=$B$15+1,$B$13,_xlfn.IFNA(IF(D9="","",IF(VLOOKUP(DATE(YEAR(E8),MONTH(E8)+12/$B$14,DAY($E$3)),'Business Day'!$B:$B,1,0),DATE(YEAR(E8),MONTH(E8)+12/$B$14,DAY($E$3)))),WORKDAY(DATE(YEAR(E8),MONTH(E8)+12/$B$14,DAY($E$3)),1,Holiday!$A$2:$A$10000)))</f>
        <v>44425</v>
      </c>
      <c r="F9" s="27">
        <f t="shared" si="0"/>
        <v>44517</v>
      </c>
      <c r="G9" s="74">
        <f t="shared" si="5"/>
        <v>44425</v>
      </c>
      <c r="H9" s="74">
        <f t="shared" si="6"/>
        <v>44517</v>
      </c>
      <c r="I9" s="46">
        <f t="shared" si="7"/>
        <v>92</v>
      </c>
      <c r="L9" s="29"/>
      <c r="N9" s="102">
        <f t="shared" si="8"/>
        <v>7</v>
      </c>
      <c r="O9" s="103">
        <f t="shared" si="9"/>
        <v>44517</v>
      </c>
      <c r="P9" s="103">
        <f t="shared" si="10"/>
        <v>44609</v>
      </c>
      <c r="Q9" s="107">
        <f t="shared" si="22"/>
        <v>92</v>
      </c>
      <c r="R9" s="142">
        <f>IF(P9="","",WORKDAY($O9,-$B$8,Holiday!$A$2:$A$100000))</f>
        <v>44510</v>
      </c>
      <c r="S9" s="142">
        <f>IF(P9="","",WORKDAY($P9,-$B$8,Holiday!$A$2:$A$100000))</f>
        <v>44602</v>
      </c>
      <c r="T9" s="143">
        <f t="shared" si="23"/>
        <v>92</v>
      </c>
      <c r="U9" s="103">
        <f t="shared" si="1"/>
        <v>44609</v>
      </c>
      <c r="V9" s="146">
        <f t="shared" si="11"/>
        <v>5.9366999999999996E-3</v>
      </c>
      <c r="W9" s="109">
        <f t="shared" si="24"/>
        <v>1496.3736986301371</v>
      </c>
      <c r="X9" s="109">
        <f t="shared" si="2"/>
        <v>1000000</v>
      </c>
      <c r="Y9" s="110">
        <f t="shared" si="12"/>
        <v>1001496.3736986301</v>
      </c>
      <c r="Z9" s="107">
        <f t="shared" si="20"/>
        <v>555</v>
      </c>
      <c r="AA9" s="111">
        <f t="shared" si="13"/>
        <v>4.9366999999999996E-3</v>
      </c>
      <c r="AB9" s="112">
        <f t="shared" si="3"/>
        <v>0.9908902504340521</v>
      </c>
      <c r="AC9" s="113">
        <f t="shared" si="14"/>
        <v>992372.99254303065</v>
      </c>
      <c r="AE9" s="88">
        <f t="shared" si="15"/>
        <v>7</v>
      </c>
      <c r="AF9" s="26">
        <f>IF(AE9="","",WORKDAY(AF8,1,Holiday!$A$2:$A$100000))</f>
        <v>43970</v>
      </c>
      <c r="AG9" s="89">
        <f>_xlfn.IFNA(VLOOKUP($AF9,'THOR i, Index'!$A:$D,4,0),"")</f>
        <v>0.74299000000000004</v>
      </c>
      <c r="AH9" s="90">
        <f t="shared" si="16"/>
        <v>1</v>
      </c>
      <c r="AI9" s="91">
        <f t="shared" si="21"/>
        <v>1.0000203558904111</v>
      </c>
      <c r="AJ9" s="102">
        <f t="shared" si="17"/>
        <v>7</v>
      </c>
      <c r="AK9" s="103">
        <f>IF(AJ9="","",WORKDAY(AK8,1,Holiday!$A$2:$A$100000))</f>
        <v>43970</v>
      </c>
      <c r="AL9" s="125">
        <f>IF(AJ9="","",IF($AK9&gt;=$B$33,$B$34,VLOOKUP($AK9,'THOR i, Index'!$A:$D,4,0)))</f>
        <v>0.74299000000000004</v>
      </c>
      <c r="AM9" s="126">
        <f t="shared" si="18"/>
        <v>1</v>
      </c>
      <c r="AN9" s="127">
        <f t="shared" si="19"/>
        <v>1.0000203558904111</v>
      </c>
    </row>
    <row r="10" spans="1:40" x14ac:dyDescent="0.3">
      <c r="A10" s="51" t="s">
        <v>63</v>
      </c>
      <c r="B10" s="54">
        <v>10</v>
      </c>
      <c r="D10" s="42">
        <f t="shared" si="4"/>
        <v>8</v>
      </c>
      <c r="E10" s="27">
        <f>IF(D10=$B$15+1,$B$13,_xlfn.IFNA(IF(D10="","",IF(VLOOKUP(DATE(YEAR(E9),MONTH(E9)+12/$B$14,DAY($E$3)),'Business Day'!$B:$B,1,0),DATE(YEAR(E9),MONTH(E9)+12/$B$14,DAY($E$3)))),WORKDAY(DATE(YEAR(E9),MONTH(E9)+12/$B$14,DAY($E$3)),1,Holiday!$A$2:$A$10000)))</f>
        <v>44517</v>
      </c>
      <c r="F10" s="27">
        <f t="shared" si="0"/>
        <v>44609</v>
      </c>
      <c r="G10" s="74">
        <f t="shared" si="5"/>
        <v>44517</v>
      </c>
      <c r="H10" s="74">
        <f t="shared" si="6"/>
        <v>44609</v>
      </c>
      <c r="I10" s="46">
        <f t="shared" si="7"/>
        <v>92</v>
      </c>
      <c r="L10" s="29"/>
      <c r="N10" s="102" t="str">
        <f t="shared" si="8"/>
        <v/>
      </c>
      <c r="O10" s="103" t="str">
        <f t="shared" si="9"/>
        <v/>
      </c>
      <c r="P10" s="103" t="str">
        <f t="shared" si="10"/>
        <v/>
      </c>
      <c r="Q10" s="107" t="str">
        <f t="shared" si="22"/>
        <v/>
      </c>
      <c r="R10" s="142" t="str">
        <f>IF(P10="","",WORKDAY($O10,-$B$8,Holiday!$A$2:$A$100000))</f>
        <v/>
      </c>
      <c r="S10" s="142" t="str">
        <f>IF(P10="","",WORKDAY($P10,-$B$8,Holiday!$A$2:$A$100000))</f>
        <v/>
      </c>
      <c r="T10" s="143" t="str">
        <f t="shared" si="23"/>
        <v/>
      </c>
      <c r="U10" s="103" t="str">
        <f t="shared" si="1"/>
        <v/>
      </c>
      <c r="V10" s="146" t="str">
        <f t="shared" si="11"/>
        <v/>
      </c>
      <c r="W10" s="109" t="str">
        <f t="shared" si="24"/>
        <v/>
      </c>
      <c r="X10" s="109" t="str">
        <f t="shared" si="2"/>
        <v/>
      </c>
      <c r="Y10" s="110" t="str">
        <f t="shared" si="12"/>
        <v/>
      </c>
      <c r="Z10" s="107" t="str">
        <f t="shared" si="20"/>
        <v/>
      </c>
      <c r="AA10" s="111" t="str">
        <f t="shared" si="13"/>
        <v/>
      </c>
      <c r="AB10" s="112" t="str">
        <f t="shared" si="3"/>
        <v/>
      </c>
      <c r="AC10" s="113" t="str">
        <f t="shared" si="14"/>
        <v/>
      </c>
      <c r="AE10" s="88">
        <f t="shared" si="15"/>
        <v>8</v>
      </c>
      <c r="AF10" s="26">
        <f>IF(AE10="","",WORKDAY(AF9,1,Holiday!$A$2:$A$100000))</f>
        <v>43971</v>
      </c>
      <c r="AG10" s="89">
        <f>_xlfn.IFNA(VLOOKUP($AF10,'THOR i, Index'!$A:$D,4,0),"")</f>
        <v>0.49397000000000002</v>
      </c>
      <c r="AH10" s="90">
        <f t="shared" si="16"/>
        <v>1</v>
      </c>
      <c r="AI10" s="91">
        <f t="shared" si="21"/>
        <v>1.0000135334246576</v>
      </c>
      <c r="AJ10" s="102">
        <f t="shared" si="17"/>
        <v>8</v>
      </c>
      <c r="AK10" s="103">
        <f>IF(AJ10="","",WORKDAY(AK9,1,Holiday!$A$2:$A$100000))</f>
        <v>43971</v>
      </c>
      <c r="AL10" s="125">
        <f>IF(AJ10="","",IF($AK10&gt;=$B$33,$B$34,VLOOKUP($AK10,'THOR i, Index'!$A:$D,4,0)))</f>
        <v>0.49397000000000002</v>
      </c>
      <c r="AM10" s="126">
        <f t="shared" si="18"/>
        <v>1</v>
      </c>
      <c r="AN10" s="127">
        <f t="shared" si="19"/>
        <v>1.0000135334246576</v>
      </c>
    </row>
    <row r="11" spans="1:40" x14ac:dyDescent="0.3">
      <c r="A11" s="51" t="s">
        <v>10</v>
      </c>
      <c r="B11" s="55" t="s">
        <v>169</v>
      </c>
      <c r="D11" s="42">
        <f t="shared" si="4"/>
        <v>9</v>
      </c>
      <c r="E11" s="27">
        <f>IF(D11=$B$15+1,$B$13,_xlfn.IFNA(IF(D11="","",IF(VLOOKUP(DATE(YEAR(E10),MONTH(E10)+12/$B$14,DAY($E$3)),'Business Day'!$B:$B,1,0),DATE(YEAR(E10),MONTH(E10)+12/$B$14,DAY($E$3)))),WORKDAY(DATE(YEAR(E10),MONTH(E10)+12/$B$14,DAY($E$3)),1,Holiday!$A$2:$A$10000)))</f>
        <v>44609</v>
      </c>
      <c r="F11" s="27" t="str">
        <f t="shared" si="0"/>
        <v/>
      </c>
      <c r="G11" s="74" t="str">
        <f t="shared" si="5"/>
        <v/>
      </c>
      <c r="H11" s="74" t="str">
        <f t="shared" si="6"/>
        <v/>
      </c>
      <c r="I11" s="46" t="str">
        <f t="shared" si="7"/>
        <v/>
      </c>
      <c r="L11" s="29"/>
      <c r="N11" s="102" t="str">
        <f t="shared" si="8"/>
        <v/>
      </c>
      <c r="O11" s="103" t="str">
        <f t="shared" si="9"/>
        <v/>
      </c>
      <c r="P11" s="103" t="str">
        <f t="shared" si="10"/>
        <v/>
      </c>
      <c r="Q11" s="107" t="str">
        <f t="shared" si="22"/>
        <v/>
      </c>
      <c r="R11" s="142" t="str">
        <f>IF(P11="","",WORKDAY($O11,-$B$8,Holiday!$A$2:$A$100000))</f>
        <v/>
      </c>
      <c r="S11" s="142" t="str">
        <f>IF(P11="","",WORKDAY($P11,-$B$8,Holiday!$A$2:$A$100000))</f>
        <v/>
      </c>
      <c r="T11" s="143" t="str">
        <f t="shared" si="23"/>
        <v/>
      </c>
      <c r="U11" s="103" t="str">
        <f t="shared" si="1"/>
        <v/>
      </c>
      <c r="V11" s="146" t="str">
        <f t="shared" si="11"/>
        <v/>
      </c>
      <c r="W11" s="109" t="str">
        <f t="shared" si="24"/>
        <v/>
      </c>
      <c r="X11" s="109" t="str">
        <f t="shared" si="2"/>
        <v/>
      </c>
      <c r="Y11" s="110" t="str">
        <f t="shared" si="12"/>
        <v/>
      </c>
      <c r="Z11" s="107" t="str">
        <f t="shared" si="20"/>
        <v/>
      </c>
      <c r="AA11" s="111" t="str">
        <f t="shared" si="13"/>
        <v/>
      </c>
      <c r="AB11" s="112" t="str">
        <f t="shared" si="3"/>
        <v/>
      </c>
      <c r="AC11" s="113" t="str">
        <f t="shared" si="14"/>
        <v/>
      </c>
      <c r="AE11" s="88">
        <f t="shared" si="15"/>
        <v>9</v>
      </c>
      <c r="AF11" s="26">
        <f>IF(AE11="","",WORKDAY(AF10,1,Holiday!$A$2:$A$100000))</f>
        <v>43972</v>
      </c>
      <c r="AG11" s="89">
        <f>_xlfn.IFNA(VLOOKUP($AF11,'THOR i, Index'!$A:$D,4,0),"")</f>
        <v>0.49051</v>
      </c>
      <c r="AH11" s="90">
        <f t="shared" si="16"/>
        <v>1</v>
      </c>
      <c r="AI11" s="91">
        <f t="shared" si="21"/>
        <v>1.0000134386301369</v>
      </c>
      <c r="AJ11" s="102">
        <f t="shared" si="17"/>
        <v>9</v>
      </c>
      <c r="AK11" s="103">
        <f>IF(AJ11="","",WORKDAY(AK10,1,Holiday!$A$2:$A$100000))</f>
        <v>43972</v>
      </c>
      <c r="AL11" s="125">
        <f>IF(AJ11="","",IF($AK11&gt;=$B$33,$B$34,VLOOKUP($AK11,'THOR i, Index'!$A:$D,4,0)))</f>
        <v>0.49051</v>
      </c>
      <c r="AM11" s="126">
        <f t="shared" si="18"/>
        <v>1</v>
      </c>
      <c r="AN11" s="127">
        <f t="shared" si="19"/>
        <v>1.0000134386301369</v>
      </c>
    </row>
    <row r="12" spans="1:40" ht="18.75" customHeight="1" x14ac:dyDescent="0.3">
      <c r="A12" s="51" t="s">
        <v>6</v>
      </c>
      <c r="B12" s="56">
        <v>43878</v>
      </c>
      <c r="D12" s="42" t="str">
        <f t="shared" si="4"/>
        <v/>
      </c>
      <c r="E12" s="27" t="str">
        <f>IF(D12=$B$15+1,$B$13,_xlfn.IFNA(IF(D12="","",IF(VLOOKUP(DATE(YEAR(E11),MONTH(E11)+12/$B$14,DAY($E$3)),'Business Day'!$B:$B,1,0),DATE(YEAR(E11),MONTH(E11)+12/$B$14,DAY($E$3)))),WORKDAY(DATE(YEAR(E11),MONTH(E11)+12/$B$14,DAY($E$3)),1,Holiday!$A$2:$A$10000)))</f>
        <v/>
      </c>
      <c r="F12" s="27" t="str">
        <f t="shared" si="0"/>
        <v/>
      </c>
      <c r="G12" s="74" t="str">
        <f t="shared" si="5"/>
        <v/>
      </c>
      <c r="H12" s="74" t="str">
        <f t="shared" si="6"/>
        <v/>
      </c>
      <c r="I12" s="46" t="str">
        <f t="shared" si="7"/>
        <v/>
      </c>
      <c r="L12" s="29"/>
      <c r="N12" s="102" t="str">
        <f t="shared" si="8"/>
        <v/>
      </c>
      <c r="O12" s="103" t="str">
        <f t="shared" si="9"/>
        <v/>
      </c>
      <c r="P12" s="103" t="str">
        <f t="shared" si="10"/>
        <v/>
      </c>
      <c r="Q12" s="107" t="str">
        <f t="shared" si="22"/>
        <v/>
      </c>
      <c r="R12" s="142" t="str">
        <f>IF(P12="","",WORKDAY($O12,-$B$8,Holiday!$A$2:$A$100000))</f>
        <v/>
      </c>
      <c r="S12" s="142" t="str">
        <f>IF(P12="","",WORKDAY($P12,-$B$8,Holiday!$A$2:$A$100000))</f>
        <v/>
      </c>
      <c r="T12" s="143" t="str">
        <f t="shared" si="23"/>
        <v/>
      </c>
      <c r="U12" s="103" t="str">
        <f t="shared" si="1"/>
        <v/>
      </c>
      <c r="V12" s="146" t="str">
        <f t="shared" si="11"/>
        <v/>
      </c>
      <c r="W12" s="109" t="str">
        <f t="shared" si="24"/>
        <v/>
      </c>
      <c r="X12" s="109" t="str">
        <f t="shared" si="2"/>
        <v/>
      </c>
      <c r="Y12" s="110" t="str">
        <f t="shared" si="12"/>
        <v/>
      </c>
      <c r="Z12" s="107" t="str">
        <f t="shared" si="20"/>
        <v/>
      </c>
      <c r="AA12" s="111" t="str">
        <f t="shared" si="13"/>
        <v/>
      </c>
      <c r="AB12" s="112" t="str">
        <f t="shared" si="3"/>
        <v/>
      </c>
      <c r="AC12" s="113" t="str">
        <f t="shared" si="14"/>
        <v/>
      </c>
      <c r="AE12" s="88">
        <f t="shared" si="15"/>
        <v>10</v>
      </c>
      <c r="AF12" s="26">
        <f>IF(AE12="","",WORKDAY(AF11,1,Holiday!$A$2:$A$100000))</f>
        <v>43973</v>
      </c>
      <c r="AG12" s="89">
        <f>_xlfn.IFNA(VLOOKUP($AF12,'THOR i, Index'!$A:$D,4,0),"")</f>
        <v>0.49147000000000002</v>
      </c>
      <c r="AH12" s="90">
        <f t="shared" si="16"/>
        <v>3</v>
      </c>
      <c r="AI12" s="91">
        <f t="shared" si="21"/>
        <v>1.0000403947945204</v>
      </c>
      <c r="AJ12" s="102">
        <f t="shared" si="17"/>
        <v>10</v>
      </c>
      <c r="AK12" s="103">
        <f>IF(AJ12="","",WORKDAY(AK11,1,Holiday!$A$2:$A$100000))</f>
        <v>43973</v>
      </c>
      <c r="AL12" s="125">
        <f>IF(AJ12="","",IF($AK12&gt;=$B$33,$B$34,VLOOKUP($AK12,'THOR i, Index'!$A:$D,4,0)))</f>
        <v>0.49147000000000002</v>
      </c>
      <c r="AM12" s="126">
        <f t="shared" si="18"/>
        <v>3</v>
      </c>
      <c r="AN12" s="127">
        <f t="shared" si="19"/>
        <v>1.0000403947945204</v>
      </c>
    </row>
    <row r="13" spans="1:40" x14ac:dyDescent="0.3">
      <c r="A13" s="51" t="s">
        <v>8</v>
      </c>
      <c r="B13" s="56">
        <v>44609</v>
      </c>
      <c r="D13" s="42" t="str">
        <f t="shared" si="4"/>
        <v/>
      </c>
      <c r="E13" s="27" t="str">
        <f>IF(D13=$B$15+1,$B$13,_xlfn.IFNA(IF(D13="","",IF(VLOOKUP(DATE(YEAR(E12),MONTH(E12)+12/$B$14,DAY($E$3)),'Business Day'!$B:$B,1,0),DATE(YEAR(E12),MONTH(E12)+12/$B$14,DAY($E$3)))),WORKDAY(DATE(YEAR(E12),MONTH(E12)+12/$B$14,DAY($E$3)),1,Holiday!$A$2:$A$10000)))</f>
        <v/>
      </c>
      <c r="F13" s="27" t="str">
        <f t="shared" si="0"/>
        <v/>
      </c>
      <c r="G13" s="74" t="str">
        <f t="shared" si="5"/>
        <v/>
      </c>
      <c r="H13" s="74" t="str">
        <f t="shared" si="6"/>
        <v/>
      </c>
      <c r="I13" s="46" t="str">
        <f t="shared" si="7"/>
        <v/>
      </c>
      <c r="L13" s="29"/>
      <c r="N13" s="102" t="str">
        <f t="shared" si="8"/>
        <v/>
      </c>
      <c r="O13" s="103" t="str">
        <f t="shared" si="9"/>
        <v/>
      </c>
      <c r="P13" s="103" t="str">
        <f t="shared" si="10"/>
        <v/>
      </c>
      <c r="Q13" s="107" t="str">
        <f t="shared" si="22"/>
        <v/>
      </c>
      <c r="R13" s="142" t="str">
        <f>IF(P13="","",WORKDAY($O13,-$B$8,Holiday!$A$2:$A$100000))</f>
        <v/>
      </c>
      <c r="S13" s="142" t="str">
        <f>IF(P13="","",WORKDAY($P13,-$B$8,Holiday!$A$2:$A$100000))</f>
        <v/>
      </c>
      <c r="T13" s="143" t="str">
        <f t="shared" si="23"/>
        <v/>
      </c>
      <c r="U13" s="103" t="str">
        <f t="shared" si="1"/>
        <v/>
      </c>
      <c r="V13" s="146" t="str">
        <f t="shared" si="11"/>
        <v/>
      </c>
      <c r="W13" s="109" t="str">
        <f t="shared" si="24"/>
        <v/>
      </c>
      <c r="X13" s="109" t="str">
        <f t="shared" si="2"/>
        <v/>
      </c>
      <c r="Y13" s="110" t="str">
        <f t="shared" si="12"/>
        <v/>
      </c>
      <c r="Z13" s="107" t="str">
        <f t="shared" si="20"/>
        <v/>
      </c>
      <c r="AA13" s="111" t="str">
        <f t="shared" si="13"/>
        <v/>
      </c>
      <c r="AB13" s="112" t="str">
        <f t="shared" si="3"/>
        <v/>
      </c>
      <c r="AC13" s="113" t="str">
        <f t="shared" si="14"/>
        <v/>
      </c>
      <c r="AE13" s="88">
        <f t="shared" si="15"/>
        <v>11</v>
      </c>
      <c r="AF13" s="26">
        <f>IF(AE13="","",WORKDAY(AF12,1,Holiday!$A$2:$A$100000))</f>
        <v>43976</v>
      </c>
      <c r="AG13" s="89">
        <f>_xlfn.IFNA(VLOOKUP($AF13,'THOR i, Index'!$A:$D,4,0),"")</f>
        <v>0.49058000000000002</v>
      </c>
      <c r="AH13" s="90">
        <f t="shared" si="16"/>
        <v>1</v>
      </c>
      <c r="AI13" s="91">
        <f t="shared" si="21"/>
        <v>1.0000134405479453</v>
      </c>
      <c r="AJ13" s="102">
        <f t="shared" si="17"/>
        <v>11</v>
      </c>
      <c r="AK13" s="103">
        <f>IF(AJ13="","",WORKDAY(AK12,1,Holiday!$A$2:$A$100000))</f>
        <v>43976</v>
      </c>
      <c r="AL13" s="125">
        <f>IF(AJ13="","",IF($AK13&gt;=$B$33,$B$34,VLOOKUP($AK13,'THOR i, Index'!$A:$D,4,0)))</f>
        <v>0.49058000000000002</v>
      </c>
      <c r="AM13" s="126">
        <f t="shared" si="18"/>
        <v>1</v>
      </c>
      <c r="AN13" s="127">
        <f t="shared" si="19"/>
        <v>1.0000134405479453</v>
      </c>
    </row>
    <row r="14" spans="1:40" x14ac:dyDescent="0.3">
      <c r="A14" s="51" t="s">
        <v>71</v>
      </c>
      <c r="B14" s="55">
        <v>4</v>
      </c>
      <c r="D14" s="42" t="str">
        <f t="shared" si="4"/>
        <v/>
      </c>
      <c r="E14" s="27" t="str">
        <f>IF(D14=$B$15+1,$B$13,_xlfn.IFNA(IF(D14="","",IF(VLOOKUP(DATE(YEAR(E13),MONTH(E13)+12/$B$14,DAY($E$3)),'Business Day'!$B:$B,1,0),DATE(YEAR(E13),MONTH(E13)+12/$B$14,DAY($E$3)))),WORKDAY(DATE(YEAR(E13),MONTH(E13)+12/$B$14,DAY($E$3)),1,Holiday!$A$2:$A$10000)))</f>
        <v/>
      </c>
      <c r="F14" s="27" t="str">
        <f t="shared" si="0"/>
        <v/>
      </c>
      <c r="G14" s="74" t="str">
        <f t="shared" si="5"/>
        <v/>
      </c>
      <c r="H14" s="74" t="str">
        <f t="shared" si="6"/>
        <v/>
      </c>
      <c r="I14" s="46" t="str">
        <f t="shared" si="7"/>
        <v/>
      </c>
      <c r="L14" s="29"/>
      <c r="N14" s="102" t="str">
        <f t="shared" si="8"/>
        <v/>
      </c>
      <c r="O14" s="103" t="str">
        <f t="shared" si="9"/>
        <v/>
      </c>
      <c r="P14" s="103" t="str">
        <f t="shared" si="10"/>
        <v/>
      </c>
      <c r="Q14" s="107" t="str">
        <f t="shared" si="22"/>
        <v/>
      </c>
      <c r="R14" s="142" t="str">
        <f>IF(P14="","",WORKDAY($O14,-$B$8,Holiday!$A$2:$A$100000))</f>
        <v/>
      </c>
      <c r="S14" s="142" t="str">
        <f>IF(P14="","",WORKDAY($P14,-$B$8,Holiday!$A$2:$A$100000))</f>
        <v/>
      </c>
      <c r="T14" s="143" t="str">
        <f t="shared" si="23"/>
        <v/>
      </c>
      <c r="U14" s="103" t="str">
        <f t="shared" si="1"/>
        <v/>
      </c>
      <c r="V14" s="146" t="str">
        <f t="shared" si="11"/>
        <v/>
      </c>
      <c r="W14" s="109" t="str">
        <f t="shared" si="24"/>
        <v/>
      </c>
      <c r="X14" s="109" t="str">
        <f t="shared" si="2"/>
        <v/>
      </c>
      <c r="Y14" s="110" t="str">
        <f t="shared" si="12"/>
        <v/>
      </c>
      <c r="Z14" s="107" t="str">
        <f t="shared" si="20"/>
        <v/>
      </c>
      <c r="AA14" s="111" t="str">
        <f t="shared" si="13"/>
        <v/>
      </c>
      <c r="AB14" s="112" t="str">
        <f t="shared" si="3"/>
        <v/>
      </c>
      <c r="AC14" s="113" t="str">
        <f t="shared" si="14"/>
        <v/>
      </c>
      <c r="AE14" s="88">
        <f t="shared" si="15"/>
        <v>12</v>
      </c>
      <c r="AF14" s="26">
        <f>IF(AE14="","",WORKDAY(AF13,1,Holiday!$A$2:$A$100000))</f>
        <v>43977</v>
      </c>
      <c r="AG14" s="89">
        <f>_xlfn.IFNA(VLOOKUP($AF14,'THOR i, Index'!$A:$D,4,0),"")</f>
        <v>0.49207000000000001</v>
      </c>
      <c r="AH14" s="90">
        <f t="shared" si="16"/>
        <v>1</v>
      </c>
      <c r="AI14" s="91">
        <f t="shared" si="21"/>
        <v>1.0000134813698631</v>
      </c>
      <c r="AJ14" s="102">
        <f t="shared" si="17"/>
        <v>12</v>
      </c>
      <c r="AK14" s="103">
        <f>IF(AJ14="","",WORKDAY(AK13,1,Holiday!$A$2:$A$100000))</f>
        <v>43977</v>
      </c>
      <c r="AL14" s="125">
        <f>IF(AJ14="","",IF($AK14&gt;=$B$33,$B$34,VLOOKUP($AK14,'THOR i, Index'!$A:$D,4,0)))</f>
        <v>0.49207000000000001</v>
      </c>
      <c r="AM14" s="126">
        <f t="shared" si="18"/>
        <v>1</v>
      </c>
      <c r="AN14" s="127">
        <f t="shared" si="19"/>
        <v>1.0000134813698631</v>
      </c>
    </row>
    <row r="15" spans="1:40" x14ac:dyDescent="0.3">
      <c r="A15" s="51" t="s">
        <v>124</v>
      </c>
      <c r="B15" s="52">
        <f>ROUND((B13-B12)*B14/365,0)</f>
        <v>8</v>
      </c>
      <c r="D15" s="42" t="str">
        <f t="shared" si="4"/>
        <v/>
      </c>
      <c r="E15" s="27" t="str">
        <f>IF(D15=$B$15+1,$B$13,_xlfn.IFNA(IF(D15="","",IF(VLOOKUP(DATE(YEAR(E14),MONTH(E14)+12/$B$14,DAY($E$3)),'Business Day'!$B:$B,1,0),DATE(YEAR(E14),MONTH(E14)+12/$B$14,DAY($E$3)))),WORKDAY(DATE(YEAR(E14),MONTH(E14)+12/$B$14,DAY($E$3)),1,Holiday!$A$2:$A$10000)))</f>
        <v/>
      </c>
      <c r="F15" s="27" t="str">
        <f t="shared" si="0"/>
        <v/>
      </c>
      <c r="G15" s="74" t="str">
        <f t="shared" si="5"/>
        <v/>
      </c>
      <c r="H15" s="74" t="str">
        <f t="shared" si="6"/>
        <v/>
      </c>
      <c r="I15" s="46" t="str">
        <f t="shared" si="7"/>
        <v/>
      </c>
      <c r="L15" s="29"/>
      <c r="N15" s="102" t="str">
        <f t="shared" si="8"/>
        <v/>
      </c>
      <c r="O15" s="103" t="str">
        <f t="shared" si="9"/>
        <v/>
      </c>
      <c r="P15" s="103" t="str">
        <f t="shared" si="10"/>
        <v/>
      </c>
      <c r="Q15" s="107" t="str">
        <f t="shared" si="22"/>
        <v/>
      </c>
      <c r="R15" s="142" t="str">
        <f>IF(P15="","",WORKDAY($O15,-$B$8,Holiday!$A$2:$A$100000))</f>
        <v/>
      </c>
      <c r="S15" s="142" t="str">
        <f>IF(P15="","",WORKDAY($P15,-$B$8,Holiday!$A$2:$A$100000))</f>
        <v/>
      </c>
      <c r="T15" s="143" t="str">
        <f t="shared" si="23"/>
        <v/>
      </c>
      <c r="U15" s="103" t="str">
        <f t="shared" si="1"/>
        <v/>
      </c>
      <c r="V15" s="146" t="str">
        <f t="shared" si="11"/>
        <v/>
      </c>
      <c r="W15" s="109" t="str">
        <f t="shared" si="24"/>
        <v/>
      </c>
      <c r="X15" s="109" t="str">
        <f t="shared" si="2"/>
        <v/>
      </c>
      <c r="Y15" s="110" t="str">
        <f t="shared" si="12"/>
        <v/>
      </c>
      <c r="Z15" s="107" t="str">
        <f t="shared" si="20"/>
        <v/>
      </c>
      <c r="AA15" s="111" t="str">
        <f t="shared" si="13"/>
        <v/>
      </c>
      <c r="AB15" s="112" t="str">
        <f t="shared" si="3"/>
        <v/>
      </c>
      <c r="AC15" s="113" t="str">
        <f t="shared" si="14"/>
        <v/>
      </c>
      <c r="AE15" s="88">
        <f t="shared" si="15"/>
        <v>13</v>
      </c>
      <c r="AF15" s="26">
        <f>IF(AE15="","",WORKDAY(AF14,1,Holiday!$A$2:$A$100000))</f>
        <v>43978</v>
      </c>
      <c r="AG15" s="89">
        <f>_xlfn.IFNA(VLOOKUP($AF15,'THOR i, Index'!$A:$D,4,0),"")</f>
        <v>0.49076999999999998</v>
      </c>
      <c r="AH15" s="90">
        <f t="shared" si="16"/>
        <v>1</v>
      </c>
      <c r="AI15" s="91">
        <f t="shared" si="21"/>
        <v>1.0000134457534247</v>
      </c>
      <c r="AJ15" s="102">
        <f t="shared" si="17"/>
        <v>13</v>
      </c>
      <c r="AK15" s="103">
        <f>IF(AJ15="","",WORKDAY(AK14,1,Holiday!$A$2:$A$100000))</f>
        <v>43978</v>
      </c>
      <c r="AL15" s="125">
        <f>IF(AJ15="","",IF($AK15&gt;=$B$33,$B$34,VLOOKUP($AK15,'THOR i, Index'!$A:$D,4,0)))</f>
        <v>0.49076999999999998</v>
      </c>
      <c r="AM15" s="126">
        <f t="shared" si="18"/>
        <v>1</v>
      </c>
      <c r="AN15" s="127">
        <f t="shared" si="19"/>
        <v>1.0000134457534247</v>
      </c>
    </row>
    <row r="16" spans="1:40" x14ac:dyDescent="0.3">
      <c r="A16" s="51" t="s">
        <v>125</v>
      </c>
      <c r="B16" s="52">
        <f>ROUND(1+(B13-B32)*B14/365,0)</f>
        <v>7</v>
      </c>
      <c r="D16" s="42" t="str">
        <f t="shared" si="4"/>
        <v/>
      </c>
      <c r="E16" s="27" t="str">
        <f>IF(D16=$B$15+1,$B$13,_xlfn.IFNA(IF(D16="","",IF(VLOOKUP(DATE(YEAR(E15),MONTH(E15)+12/$B$14,DAY($E$3)),'Business Day'!$B:$B,1,0),DATE(YEAR(E15),MONTH(E15)+12/$B$14,DAY($E$3)))),WORKDAY(DATE(YEAR(E15),MONTH(E15)+12/$B$14,DAY($E$3)),1,Holiday!$A$2:$A$10000)))</f>
        <v/>
      </c>
      <c r="F16" s="27" t="str">
        <f t="shared" si="0"/>
        <v/>
      </c>
      <c r="G16" s="74" t="str">
        <f t="shared" si="5"/>
        <v/>
      </c>
      <c r="H16" s="74" t="str">
        <f t="shared" si="6"/>
        <v/>
      </c>
      <c r="I16" s="46" t="str">
        <f t="shared" si="7"/>
        <v/>
      </c>
      <c r="L16" s="29"/>
      <c r="N16" s="102" t="str">
        <f t="shared" si="8"/>
        <v/>
      </c>
      <c r="O16" s="103" t="str">
        <f t="shared" si="9"/>
        <v/>
      </c>
      <c r="P16" s="103" t="str">
        <f t="shared" si="10"/>
        <v/>
      </c>
      <c r="Q16" s="107" t="str">
        <f t="shared" si="22"/>
        <v/>
      </c>
      <c r="R16" s="142" t="str">
        <f>IF(P16="","",WORKDAY($O16,-$B$8,Holiday!$A$2:$A$100000))</f>
        <v/>
      </c>
      <c r="S16" s="142" t="str">
        <f>IF(P16="","",WORKDAY($P16,-$B$8,Holiday!$A$2:$A$100000))</f>
        <v/>
      </c>
      <c r="T16" s="143" t="str">
        <f t="shared" si="23"/>
        <v/>
      </c>
      <c r="U16" s="103" t="str">
        <f t="shared" si="1"/>
        <v/>
      </c>
      <c r="V16" s="146" t="str">
        <f t="shared" si="11"/>
        <v/>
      </c>
      <c r="W16" s="109" t="str">
        <f t="shared" si="24"/>
        <v/>
      </c>
      <c r="X16" s="109" t="str">
        <f t="shared" si="2"/>
        <v/>
      </c>
      <c r="Y16" s="110" t="str">
        <f t="shared" si="12"/>
        <v/>
      </c>
      <c r="Z16" s="107" t="str">
        <f t="shared" si="20"/>
        <v/>
      </c>
      <c r="AA16" s="111" t="str">
        <f t="shared" si="13"/>
        <v/>
      </c>
      <c r="AB16" s="112" t="str">
        <f t="shared" si="3"/>
        <v/>
      </c>
      <c r="AC16" s="113" t="str">
        <f t="shared" si="14"/>
        <v/>
      </c>
      <c r="AE16" s="88">
        <f t="shared" si="15"/>
        <v>14</v>
      </c>
      <c r="AF16" s="26">
        <f>IF(AE16="","",WORKDAY(AF15,1,Holiday!$A$2:$A$100000))</f>
        <v>43979</v>
      </c>
      <c r="AG16" s="89">
        <f>_xlfn.IFNA(VLOOKUP($AF16,'THOR i, Index'!$A:$D,4,0),"")</f>
        <v>0.49342999999999998</v>
      </c>
      <c r="AH16" s="90">
        <f t="shared" si="16"/>
        <v>1</v>
      </c>
      <c r="AI16" s="91">
        <f t="shared" si="21"/>
        <v>1.0000135186301369</v>
      </c>
      <c r="AJ16" s="102">
        <f t="shared" si="17"/>
        <v>14</v>
      </c>
      <c r="AK16" s="103">
        <f>IF(AJ16="","",WORKDAY(AK15,1,Holiday!$A$2:$A$100000))</f>
        <v>43979</v>
      </c>
      <c r="AL16" s="125">
        <f>IF(AJ16="","",IF($AK16&gt;=$B$33,$B$34,VLOOKUP($AK16,'THOR i, Index'!$A:$D,4,0)))</f>
        <v>0.49342999999999998</v>
      </c>
      <c r="AM16" s="126">
        <f t="shared" si="18"/>
        <v>1</v>
      </c>
      <c r="AN16" s="127">
        <f t="shared" si="19"/>
        <v>1.0000135186301369</v>
      </c>
    </row>
    <row r="17" spans="1:40" x14ac:dyDescent="0.3">
      <c r="A17" s="51" t="s">
        <v>89</v>
      </c>
      <c r="B17" s="57">
        <v>5</v>
      </c>
      <c r="D17" s="42" t="str">
        <f t="shared" si="4"/>
        <v/>
      </c>
      <c r="E17" s="27" t="str">
        <f>IF(D17=$B$15+1,$B$13,_xlfn.IFNA(IF(D17="","",IF(VLOOKUP(DATE(YEAR(E16),MONTH(E16)+12/$B$14,DAY($E$3)),'Business Day'!$B:$B,1,0),DATE(YEAR(E16),MONTH(E16)+12/$B$14,DAY($E$3)))),WORKDAY(DATE(YEAR(E16),MONTH(E16)+12/$B$14,DAY($E$3)),1,Holiday!$A$2:$A$10000)))</f>
        <v/>
      </c>
      <c r="F17" s="27" t="str">
        <f t="shared" si="0"/>
        <v/>
      </c>
      <c r="G17" s="74" t="str">
        <f t="shared" si="5"/>
        <v/>
      </c>
      <c r="H17" s="74" t="str">
        <f t="shared" si="6"/>
        <v/>
      </c>
      <c r="I17" s="46" t="str">
        <f t="shared" si="7"/>
        <v/>
      </c>
      <c r="L17" s="29"/>
      <c r="N17" s="102" t="str">
        <f t="shared" si="8"/>
        <v/>
      </c>
      <c r="O17" s="103" t="str">
        <f t="shared" si="9"/>
        <v/>
      </c>
      <c r="P17" s="103" t="str">
        <f t="shared" si="10"/>
        <v/>
      </c>
      <c r="Q17" s="107" t="str">
        <f t="shared" si="22"/>
        <v/>
      </c>
      <c r="R17" s="142" t="str">
        <f>IF(P17="","",WORKDAY($O17,-$B$8,Holiday!$A$2:$A$100000))</f>
        <v/>
      </c>
      <c r="S17" s="142" t="str">
        <f>IF(P17="","",WORKDAY($P17,-$B$8,Holiday!$A$2:$A$100000))</f>
        <v/>
      </c>
      <c r="T17" s="143" t="str">
        <f t="shared" si="23"/>
        <v/>
      </c>
      <c r="U17" s="103" t="str">
        <f t="shared" si="1"/>
        <v/>
      </c>
      <c r="V17" s="146" t="str">
        <f t="shared" si="11"/>
        <v/>
      </c>
      <c r="W17" s="109" t="str">
        <f t="shared" si="24"/>
        <v/>
      </c>
      <c r="X17" s="109" t="str">
        <f t="shared" si="2"/>
        <v/>
      </c>
      <c r="Y17" s="110" t="str">
        <f t="shared" si="12"/>
        <v/>
      </c>
      <c r="Z17" s="107" t="str">
        <f t="shared" si="20"/>
        <v/>
      </c>
      <c r="AA17" s="111" t="str">
        <f t="shared" si="13"/>
        <v/>
      </c>
      <c r="AB17" s="112" t="str">
        <f t="shared" si="3"/>
        <v/>
      </c>
      <c r="AC17" s="113" t="str">
        <f t="shared" si="14"/>
        <v/>
      </c>
      <c r="AE17" s="88">
        <f t="shared" si="15"/>
        <v>15</v>
      </c>
      <c r="AF17" s="26">
        <f>IF(AE17="","",WORKDAY(AF16,1,Holiday!$A$2:$A$100000))</f>
        <v>43980</v>
      </c>
      <c r="AG17" s="89">
        <f>_xlfn.IFNA(VLOOKUP($AF17,'THOR i, Index'!$A:$D,4,0),"")</f>
        <v>0.49170999999999998</v>
      </c>
      <c r="AH17" s="90">
        <f t="shared" si="16"/>
        <v>3</v>
      </c>
      <c r="AI17" s="91">
        <f t="shared" si="21"/>
        <v>1.0000404145205479</v>
      </c>
      <c r="AJ17" s="102">
        <f t="shared" si="17"/>
        <v>15</v>
      </c>
      <c r="AK17" s="103">
        <f>IF(AJ17="","",WORKDAY(AK16,1,Holiday!$A$2:$A$100000))</f>
        <v>43980</v>
      </c>
      <c r="AL17" s="125">
        <f>IF(AJ17="","",IF($AK17&gt;=$B$33,$B$34,VLOOKUP($AK17,'THOR i, Index'!$A:$D,4,0)))</f>
        <v>0.49170999999999998</v>
      </c>
      <c r="AM17" s="126">
        <f t="shared" si="18"/>
        <v>3</v>
      </c>
      <c r="AN17" s="127">
        <f t="shared" si="19"/>
        <v>1.0000404145205479</v>
      </c>
    </row>
    <row r="18" spans="1:40" x14ac:dyDescent="0.3">
      <c r="A18" s="51" t="s">
        <v>91</v>
      </c>
      <c r="B18" s="58">
        <f>WORKDAY($B$32,-$B$17,Holiday!$A$2:$A$100000)</f>
        <v>44050</v>
      </c>
      <c r="D18" s="42" t="str">
        <f t="shared" si="4"/>
        <v/>
      </c>
      <c r="E18" s="27" t="str">
        <f>IF(D18=$B$15+1,$B$13,_xlfn.IFNA(IF(D18="","",IF(VLOOKUP(DATE(YEAR(E17),MONTH(E17)+12/$B$14,DAY($E$3)),'Business Day'!$B:$B,1,0),DATE(YEAR(E17),MONTH(E17)+12/$B$14,DAY($E$3)))),WORKDAY(DATE(YEAR(E17),MONTH(E17)+12/$B$14,DAY($E$3)),1,Holiday!$A$2:$A$10000)))</f>
        <v/>
      </c>
      <c r="F18" s="27" t="str">
        <f t="shared" si="0"/>
        <v/>
      </c>
      <c r="G18" s="74" t="str">
        <f t="shared" si="5"/>
        <v/>
      </c>
      <c r="H18" s="74" t="str">
        <f t="shared" si="6"/>
        <v/>
      </c>
      <c r="I18" s="46" t="str">
        <f t="shared" si="7"/>
        <v/>
      </c>
      <c r="L18" s="29"/>
      <c r="N18" s="102" t="str">
        <f t="shared" si="8"/>
        <v/>
      </c>
      <c r="O18" s="103" t="str">
        <f t="shared" si="9"/>
        <v/>
      </c>
      <c r="P18" s="103" t="str">
        <f t="shared" si="10"/>
        <v/>
      </c>
      <c r="Q18" s="107" t="str">
        <f t="shared" si="22"/>
        <v/>
      </c>
      <c r="R18" s="142" t="str">
        <f>IF(P18="","",WORKDAY($O18,-$B$8,Holiday!$A$2:$A$100000))</f>
        <v/>
      </c>
      <c r="S18" s="142" t="str">
        <f>IF(P18="","",WORKDAY($P18,-$B$8,Holiday!$A$2:$A$100000))</f>
        <v/>
      </c>
      <c r="T18" s="143" t="str">
        <f t="shared" si="23"/>
        <v/>
      </c>
      <c r="U18" s="103" t="str">
        <f t="shared" si="1"/>
        <v/>
      </c>
      <c r="V18" s="146" t="str">
        <f t="shared" si="11"/>
        <v/>
      </c>
      <c r="W18" s="109" t="str">
        <f t="shared" si="24"/>
        <v/>
      </c>
      <c r="X18" s="109" t="str">
        <f t="shared" si="2"/>
        <v/>
      </c>
      <c r="Y18" s="110" t="str">
        <f t="shared" si="12"/>
        <v/>
      </c>
      <c r="Z18" s="107" t="str">
        <f t="shared" si="20"/>
        <v/>
      </c>
      <c r="AA18" s="111" t="str">
        <f t="shared" si="13"/>
        <v/>
      </c>
      <c r="AB18" s="112" t="str">
        <f t="shared" si="3"/>
        <v/>
      </c>
      <c r="AC18" s="113" t="str">
        <f t="shared" si="14"/>
        <v/>
      </c>
      <c r="AE18" s="88">
        <f t="shared" si="15"/>
        <v>16</v>
      </c>
      <c r="AF18" s="26">
        <f>IF(AE18="","",WORKDAY(AF17,1,Holiday!$A$2:$A$100000))</f>
        <v>43983</v>
      </c>
      <c r="AG18" s="89">
        <f>_xlfn.IFNA(VLOOKUP($AF18,'THOR i, Index'!$A:$D,4,0),"")</f>
        <v>0.48997000000000002</v>
      </c>
      <c r="AH18" s="90">
        <f t="shared" si="16"/>
        <v>1</v>
      </c>
      <c r="AI18" s="91">
        <f t="shared" si="21"/>
        <v>1.0000134238356164</v>
      </c>
      <c r="AJ18" s="102">
        <f t="shared" si="17"/>
        <v>16</v>
      </c>
      <c r="AK18" s="103">
        <f>IF(AJ18="","",WORKDAY(AK17,1,Holiday!$A$2:$A$100000))</f>
        <v>43983</v>
      </c>
      <c r="AL18" s="125">
        <f>IF(AJ18="","",IF($AK18&gt;=$B$33,$B$34,VLOOKUP($AK18,'THOR i, Index'!$A:$D,4,0)))</f>
        <v>0.48997000000000002</v>
      </c>
      <c r="AM18" s="126">
        <f t="shared" si="18"/>
        <v>1</v>
      </c>
      <c r="AN18" s="127">
        <f t="shared" si="19"/>
        <v>1.0000134238356164</v>
      </c>
    </row>
    <row r="19" spans="1:40" x14ac:dyDescent="0.3">
      <c r="A19" s="51" t="s">
        <v>138</v>
      </c>
      <c r="B19" s="41" t="str">
        <f>IF(B24&gt;=WORKDAY($B$32,-$B$17,Holiday!$A$2:$A$100000),"Yes","No")</f>
        <v>Yes</v>
      </c>
      <c r="D19" s="42" t="str">
        <f t="shared" si="4"/>
        <v/>
      </c>
      <c r="E19" s="27" t="str">
        <f>IF(D19=$B$15+1,$B$13,_xlfn.IFNA(IF(D19="","",IF(VLOOKUP(DATE(YEAR(E18),MONTH(E18)+12/$B$14,DAY($E$3)),'Business Day'!$B:$B,1,0),DATE(YEAR(E18),MONTH(E18)+12/$B$14,DAY($E$3)))),WORKDAY(DATE(YEAR(E18),MONTH(E18)+12/$B$14,DAY($E$3)),1,Holiday!$A$2:$A$10000)))</f>
        <v/>
      </c>
      <c r="F19" s="27" t="str">
        <f t="shared" si="0"/>
        <v/>
      </c>
      <c r="G19" s="74" t="str">
        <f t="shared" si="5"/>
        <v/>
      </c>
      <c r="H19" s="74" t="str">
        <f t="shared" si="6"/>
        <v/>
      </c>
      <c r="I19" s="46" t="str">
        <f t="shared" si="7"/>
        <v/>
      </c>
      <c r="L19" s="29"/>
      <c r="N19" s="102" t="str">
        <f t="shared" si="8"/>
        <v/>
      </c>
      <c r="O19" s="103" t="str">
        <f t="shared" si="9"/>
        <v/>
      </c>
      <c r="P19" s="103" t="str">
        <f t="shared" si="10"/>
        <v/>
      </c>
      <c r="Q19" s="107" t="str">
        <f t="shared" si="22"/>
        <v/>
      </c>
      <c r="R19" s="142" t="str">
        <f>IF(P19="","",WORKDAY($O19,-$B$8,Holiday!$A$2:$A$100000))</f>
        <v/>
      </c>
      <c r="S19" s="142" t="str">
        <f>IF(P19="","",WORKDAY($P19,-$B$8,Holiday!$A$2:$A$100000))</f>
        <v/>
      </c>
      <c r="T19" s="143" t="str">
        <f t="shared" si="23"/>
        <v/>
      </c>
      <c r="U19" s="103" t="str">
        <f t="shared" si="1"/>
        <v/>
      </c>
      <c r="V19" s="146" t="str">
        <f t="shared" si="11"/>
        <v/>
      </c>
      <c r="W19" s="109" t="str">
        <f t="shared" si="24"/>
        <v/>
      </c>
      <c r="X19" s="109" t="str">
        <f t="shared" si="2"/>
        <v/>
      </c>
      <c r="Y19" s="110" t="str">
        <f t="shared" si="12"/>
        <v/>
      </c>
      <c r="Z19" s="107" t="str">
        <f t="shared" si="20"/>
        <v/>
      </c>
      <c r="AA19" s="111" t="str">
        <f t="shared" si="13"/>
        <v/>
      </c>
      <c r="AB19" s="112" t="str">
        <f t="shared" si="3"/>
        <v/>
      </c>
      <c r="AC19" s="113" t="str">
        <f t="shared" si="14"/>
        <v/>
      </c>
      <c r="AE19" s="88">
        <f t="shared" si="15"/>
        <v>17</v>
      </c>
      <c r="AF19" s="26">
        <f>IF(AE19="","",WORKDAY(AF18,1,Holiday!$A$2:$A$100000))</f>
        <v>43984</v>
      </c>
      <c r="AG19" s="89">
        <f>_xlfn.IFNA(VLOOKUP($AF19,'THOR i, Index'!$A:$D,4,0),"")</f>
        <v>0.49354999999999999</v>
      </c>
      <c r="AH19" s="90">
        <f t="shared" si="16"/>
        <v>2</v>
      </c>
      <c r="AI19" s="91">
        <f t="shared" si="21"/>
        <v>1.0000270438356165</v>
      </c>
      <c r="AJ19" s="102">
        <f t="shared" si="17"/>
        <v>17</v>
      </c>
      <c r="AK19" s="103">
        <f>IF(AJ19="","",WORKDAY(AK18,1,Holiday!$A$2:$A$100000))</f>
        <v>43984</v>
      </c>
      <c r="AL19" s="125">
        <f>IF(AJ19="","",IF($AK19&gt;=$B$33,$B$34,VLOOKUP($AK19,'THOR i, Index'!$A:$D,4,0)))</f>
        <v>0.49354999999999999</v>
      </c>
      <c r="AM19" s="126">
        <f t="shared" si="18"/>
        <v>2</v>
      </c>
      <c r="AN19" s="127">
        <f t="shared" si="19"/>
        <v>1.0000270438356165</v>
      </c>
    </row>
    <row r="20" spans="1:40" x14ac:dyDescent="0.3">
      <c r="A20" s="51" t="s">
        <v>34</v>
      </c>
      <c r="B20" s="52" t="s">
        <v>15</v>
      </c>
      <c r="D20" s="42" t="str">
        <f t="shared" si="4"/>
        <v/>
      </c>
      <c r="E20" s="27" t="str">
        <f>IF(D20=$B$15+1,$B$13,_xlfn.IFNA(IF(D20="","",IF(VLOOKUP(DATE(YEAR(E19),MONTH(E19)+12/$B$14,DAY($E$3)),'Business Day'!$B:$B,1,0),DATE(YEAR(E19),MONTH(E19)+12/$B$14,DAY($E$3)))),WORKDAY(DATE(YEAR(E19),MONTH(E19)+12/$B$14,DAY($E$3)),1,Holiday!$A$2:$A$10000)))</f>
        <v/>
      </c>
      <c r="F20" s="27" t="str">
        <f t="shared" si="0"/>
        <v/>
      </c>
      <c r="G20" s="74" t="str">
        <f t="shared" si="5"/>
        <v/>
      </c>
      <c r="H20" s="74" t="str">
        <f t="shared" si="6"/>
        <v/>
      </c>
      <c r="I20" s="46" t="str">
        <f t="shared" si="7"/>
        <v/>
      </c>
      <c r="L20" s="29"/>
      <c r="N20" s="102" t="str">
        <f t="shared" si="8"/>
        <v/>
      </c>
      <c r="O20" s="103" t="str">
        <f t="shared" si="9"/>
        <v/>
      </c>
      <c r="P20" s="103" t="str">
        <f t="shared" si="10"/>
        <v/>
      </c>
      <c r="Q20" s="107" t="str">
        <f t="shared" si="22"/>
        <v/>
      </c>
      <c r="R20" s="142" t="str">
        <f>IF(P20="","",WORKDAY($O20,-$B$8,Holiday!$A$2:$A$100000))</f>
        <v/>
      </c>
      <c r="S20" s="142" t="str">
        <f>IF(P20="","",WORKDAY($P20,-$B$8,Holiday!$A$2:$A$100000))</f>
        <v/>
      </c>
      <c r="T20" s="143" t="str">
        <f t="shared" si="23"/>
        <v/>
      </c>
      <c r="U20" s="103" t="str">
        <f t="shared" si="1"/>
        <v/>
      </c>
      <c r="V20" s="146" t="str">
        <f t="shared" si="11"/>
        <v/>
      </c>
      <c r="W20" s="109" t="str">
        <f t="shared" si="24"/>
        <v/>
      </c>
      <c r="X20" s="109" t="str">
        <f t="shared" si="2"/>
        <v/>
      </c>
      <c r="Y20" s="110" t="str">
        <f t="shared" si="12"/>
        <v/>
      </c>
      <c r="Z20" s="107" t="str">
        <f t="shared" si="20"/>
        <v/>
      </c>
      <c r="AA20" s="111" t="str">
        <f t="shared" si="13"/>
        <v/>
      </c>
      <c r="AB20" s="112" t="str">
        <f t="shared" si="3"/>
        <v/>
      </c>
      <c r="AC20" s="113" t="str">
        <f t="shared" si="14"/>
        <v/>
      </c>
      <c r="AE20" s="88">
        <f t="shared" si="15"/>
        <v>18</v>
      </c>
      <c r="AF20" s="26">
        <f>IF(AE20="","",WORKDAY(AF19,1,Holiday!$A$2:$A$100000))</f>
        <v>43986</v>
      </c>
      <c r="AG20" s="89">
        <f>_xlfn.IFNA(VLOOKUP($AF20,'THOR i, Index'!$A:$D,4,0),"")</f>
        <v>0.49395</v>
      </c>
      <c r="AH20" s="90">
        <f t="shared" si="16"/>
        <v>1</v>
      </c>
      <c r="AI20" s="91">
        <f t="shared" si="21"/>
        <v>1.0000135328767124</v>
      </c>
      <c r="AJ20" s="102">
        <f t="shared" si="17"/>
        <v>18</v>
      </c>
      <c r="AK20" s="103">
        <f>IF(AJ20="","",WORKDAY(AK19,1,Holiday!$A$2:$A$100000))</f>
        <v>43986</v>
      </c>
      <c r="AL20" s="125">
        <f>IF(AJ20="","",IF($AK20&gt;=$B$33,$B$34,VLOOKUP($AK20,'THOR i, Index'!$A:$D,4,0)))</f>
        <v>0.49395</v>
      </c>
      <c r="AM20" s="126">
        <f t="shared" si="18"/>
        <v>1</v>
      </c>
      <c r="AN20" s="127">
        <f t="shared" si="19"/>
        <v>1.0000135328767124</v>
      </c>
    </row>
    <row r="21" spans="1:40" ht="19.5" thickBot="1" x14ac:dyDescent="0.35">
      <c r="A21" s="62" t="s">
        <v>48</v>
      </c>
      <c r="B21" s="63" t="s">
        <v>49</v>
      </c>
      <c r="D21" s="42" t="str">
        <f t="shared" si="4"/>
        <v/>
      </c>
      <c r="E21" s="27" t="str">
        <f>IF(D21=$B$15+1,$B$13,_xlfn.IFNA(IF(D21="","",IF(VLOOKUP(DATE(YEAR(E20),MONTH(E20)+12/$B$14,DAY($E$3)),'Business Day'!$B:$B,1,0),DATE(YEAR(E20),MONTH(E20)+12/$B$14,DAY($E$3)))),WORKDAY(DATE(YEAR(E20),MONTH(E20)+12/$B$14,DAY($E$3)),1,Holiday!$A$2:$A$10000)))</f>
        <v/>
      </c>
      <c r="F21" s="27" t="str">
        <f t="shared" si="0"/>
        <v/>
      </c>
      <c r="G21" s="74" t="str">
        <f t="shared" si="5"/>
        <v/>
      </c>
      <c r="H21" s="74" t="str">
        <f t="shared" si="6"/>
        <v/>
      </c>
      <c r="I21" s="46" t="str">
        <f t="shared" si="7"/>
        <v/>
      </c>
      <c r="L21" s="29"/>
      <c r="N21" s="102" t="str">
        <f t="shared" si="8"/>
        <v/>
      </c>
      <c r="O21" s="103" t="str">
        <f t="shared" si="9"/>
        <v/>
      </c>
      <c r="P21" s="103" t="str">
        <f t="shared" si="10"/>
        <v/>
      </c>
      <c r="Q21" s="107" t="str">
        <f t="shared" si="22"/>
        <v/>
      </c>
      <c r="R21" s="142" t="str">
        <f>IF(P21="","",WORKDAY($O21,-$B$8,Holiday!$A$2:$A$100000))</f>
        <v/>
      </c>
      <c r="S21" s="142" t="str">
        <f>IF(P21="","",WORKDAY($P21,-$B$8,Holiday!$A$2:$A$100000))</f>
        <v/>
      </c>
      <c r="T21" s="143" t="str">
        <f t="shared" si="23"/>
        <v/>
      </c>
      <c r="U21" s="103" t="str">
        <f t="shared" si="1"/>
        <v/>
      </c>
      <c r="V21" s="146" t="str">
        <f t="shared" si="11"/>
        <v/>
      </c>
      <c r="W21" s="109" t="str">
        <f t="shared" si="24"/>
        <v/>
      </c>
      <c r="X21" s="109" t="str">
        <f t="shared" si="2"/>
        <v/>
      </c>
      <c r="Y21" s="110" t="str">
        <f t="shared" si="12"/>
        <v/>
      </c>
      <c r="Z21" s="107" t="str">
        <f t="shared" si="20"/>
        <v/>
      </c>
      <c r="AA21" s="111" t="str">
        <f t="shared" si="13"/>
        <v/>
      </c>
      <c r="AB21" s="112" t="str">
        <f t="shared" si="3"/>
        <v/>
      </c>
      <c r="AC21" s="113" t="str">
        <f t="shared" si="14"/>
        <v/>
      </c>
      <c r="AE21" s="88">
        <f t="shared" si="15"/>
        <v>19</v>
      </c>
      <c r="AF21" s="26">
        <f>IF(AE21="","",WORKDAY(AF20,1,Holiday!$A$2:$A$100000))</f>
        <v>43987</v>
      </c>
      <c r="AG21" s="89">
        <f>_xlfn.IFNA(VLOOKUP($AF21,'THOR i, Index'!$A:$D,4,0),"")</f>
        <v>0.49180000000000001</v>
      </c>
      <c r="AH21" s="90">
        <f t="shared" si="16"/>
        <v>3</v>
      </c>
      <c r="AI21" s="91">
        <f t="shared" si="21"/>
        <v>1.0000404219178083</v>
      </c>
      <c r="AJ21" s="102">
        <f t="shared" si="17"/>
        <v>19</v>
      </c>
      <c r="AK21" s="103">
        <f>IF(AJ21="","",WORKDAY(AK20,1,Holiday!$A$2:$A$100000))</f>
        <v>43987</v>
      </c>
      <c r="AL21" s="125">
        <f>IF(AJ21="","",IF($AK21&gt;=$B$33,$B$34,VLOOKUP($AK21,'THOR i, Index'!$A:$D,4,0)))</f>
        <v>0.49180000000000001</v>
      </c>
      <c r="AM21" s="126">
        <f t="shared" si="18"/>
        <v>3</v>
      </c>
      <c r="AN21" s="127">
        <f t="shared" si="19"/>
        <v>1.0000404219178083</v>
      </c>
    </row>
    <row r="22" spans="1:40" ht="19.5" thickBot="1" x14ac:dyDescent="0.35">
      <c r="A22" s="49" t="s">
        <v>27</v>
      </c>
      <c r="B22" s="68">
        <v>44050</v>
      </c>
      <c r="D22" s="43" t="str">
        <f t="shared" si="4"/>
        <v/>
      </c>
      <c r="E22" s="44" t="str">
        <f>IF(D22=$B$15+1,$B$13,_xlfn.IFNA(IF(D22="","",IF(VLOOKUP(DATE(YEAR(E21),MONTH(E21)+12/$B$14,DAY($E$3)),'Business Day'!$B:$B,1,0),DATE(YEAR(E21),MONTH(E21)+12/$B$14,DAY($E$3)))),WORKDAY(DATE(YEAR(E21),MONTH(E21)+12/$B$14,DAY($E$3)),1,Holiday!$A$2:$A$10000)))</f>
        <v/>
      </c>
      <c r="F22" s="44" t="str">
        <f t="shared" si="0"/>
        <v/>
      </c>
      <c r="G22" s="75" t="str">
        <f t="shared" si="5"/>
        <v/>
      </c>
      <c r="H22" s="75" t="str">
        <f t="shared" si="6"/>
        <v/>
      </c>
      <c r="I22" s="76" t="str">
        <f t="shared" si="7"/>
        <v/>
      </c>
      <c r="L22" s="29"/>
      <c r="N22" s="104" t="str">
        <f t="shared" si="8"/>
        <v/>
      </c>
      <c r="O22" s="105" t="str">
        <f t="shared" si="9"/>
        <v/>
      </c>
      <c r="P22" s="105" t="str">
        <f t="shared" si="10"/>
        <v/>
      </c>
      <c r="Q22" s="108" t="str">
        <f t="shared" si="22"/>
        <v/>
      </c>
      <c r="R22" s="144" t="str">
        <f>IF(P22="","",WORKDAY($O22,-$B$8,Holiday!$A$2:$A$100000))</f>
        <v/>
      </c>
      <c r="S22" s="144" t="str">
        <f>IF(P22="","",WORKDAY($P22,-$B$8,Holiday!$A$2:$A$100000))</f>
        <v/>
      </c>
      <c r="T22" s="145" t="str">
        <f t="shared" si="23"/>
        <v/>
      </c>
      <c r="U22" s="105" t="str">
        <f t="shared" si="1"/>
        <v/>
      </c>
      <c r="V22" s="148" t="str">
        <f t="shared" si="11"/>
        <v/>
      </c>
      <c r="W22" s="114" t="str">
        <f t="shared" si="24"/>
        <v/>
      </c>
      <c r="X22" s="114" t="str">
        <f t="shared" si="2"/>
        <v/>
      </c>
      <c r="Y22" s="115" t="str">
        <f t="shared" si="12"/>
        <v/>
      </c>
      <c r="Z22" s="108"/>
      <c r="AA22" s="116" t="str">
        <f t="shared" si="13"/>
        <v/>
      </c>
      <c r="AB22" s="117" t="str">
        <f t="shared" si="3"/>
        <v/>
      </c>
      <c r="AC22" s="118" t="str">
        <f t="shared" si="14"/>
        <v/>
      </c>
      <c r="AE22" s="88">
        <f t="shared" si="15"/>
        <v>20</v>
      </c>
      <c r="AF22" s="26">
        <f>IF(AE22="","",WORKDAY(AF21,1,Holiday!$A$2:$A$100000))</f>
        <v>43990</v>
      </c>
      <c r="AG22" s="89">
        <f>_xlfn.IFNA(VLOOKUP($AF22,'THOR i, Index'!$A:$D,4,0),"")</f>
        <v>0.49282999999999999</v>
      </c>
      <c r="AH22" s="90">
        <f t="shared" si="16"/>
        <v>1</v>
      </c>
      <c r="AI22" s="91">
        <f t="shared" si="21"/>
        <v>1.0000135021917809</v>
      </c>
      <c r="AJ22" s="102">
        <f t="shared" si="17"/>
        <v>20</v>
      </c>
      <c r="AK22" s="103">
        <f>IF(AJ22="","",WORKDAY(AK21,1,Holiday!$A$2:$A$100000))</f>
        <v>43990</v>
      </c>
      <c r="AL22" s="125">
        <f>IF(AJ22="","",IF($AK22&gt;=$B$33,$B$34,VLOOKUP($AK22,'THOR i, Index'!$A:$D,4,0)))</f>
        <v>0.49282999999999999</v>
      </c>
      <c r="AM22" s="126">
        <f t="shared" si="18"/>
        <v>1</v>
      </c>
      <c r="AN22" s="127">
        <f t="shared" si="19"/>
        <v>1.0000135021917809</v>
      </c>
    </row>
    <row r="23" spans="1:40" x14ac:dyDescent="0.3">
      <c r="A23" s="51" t="s">
        <v>61</v>
      </c>
      <c r="B23" s="69" t="s">
        <v>25</v>
      </c>
      <c r="L23" s="29"/>
      <c r="AE23" s="88">
        <f t="shared" si="15"/>
        <v>21</v>
      </c>
      <c r="AF23" s="26">
        <f>IF(AE23="","",WORKDAY(AF22,1,Holiday!$A$2:$A$100000))</f>
        <v>43991</v>
      </c>
      <c r="AG23" s="89">
        <f>_xlfn.IFNA(VLOOKUP($AF23,'THOR i, Index'!$A:$D,4,0),"")</f>
        <v>0.49342999999999998</v>
      </c>
      <c r="AH23" s="90">
        <f t="shared" si="16"/>
        <v>1</v>
      </c>
      <c r="AI23" s="91">
        <f t="shared" si="21"/>
        <v>1.0000135186301369</v>
      </c>
      <c r="AJ23" s="102">
        <f t="shared" si="17"/>
        <v>21</v>
      </c>
      <c r="AK23" s="103">
        <f>IF(AJ23="","",WORKDAY(AK22,1,Holiday!$A$2:$A$100000))</f>
        <v>43991</v>
      </c>
      <c r="AL23" s="125">
        <f>IF(AJ23="","",IF($AK23&gt;=$B$33,$B$34,VLOOKUP($AK23,'THOR i, Index'!$A:$D,4,0)))</f>
        <v>0.49342999999999998</v>
      </c>
      <c r="AM23" s="126">
        <f t="shared" si="18"/>
        <v>1</v>
      </c>
      <c r="AN23" s="127">
        <f t="shared" si="19"/>
        <v>1.0000135186301369</v>
      </c>
    </row>
    <row r="24" spans="1:40" ht="18.75" customHeight="1" x14ac:dyDescent="0.3">
      <c r="A24" s="51" t="s">
        <v>29</v>
      </c>
      <c r="B24" s="58">
        <f>WORKDAY(B22,RIGHT(B23,1),Holiday!$A2:$A100000)</f>
        <v>44054</v>
      </c>
      <c r="L24" s="29"/>
      <c r="AE24" s="88">
        <f t="shared" si="15"/>
        <v>22</v>
      </c>
      <c r="AF24" s="26">
        <f>IF(AE24="","",WORKDAY(AF23,1,Holiday!$A$2:$A$100000))</f>
        <v>43992</v>
      </c>
      <c r="AG24" s="89">
        <f>_xlfn.IFNA(VLOOKUP($AF24,'THOR i, Index'!$A:$D,4,0),"")</f>
        <v>0.49292000000000002</v>
      </c>
      <c r="AH24" s="90">
        <f t="shared" si="16"/>
        <v>1</v>
      </c>
      <c r="AI24" s="91">
        <f t="shared" si="21"/>
        <v>1.0000135046575342</v>
      </c>
      <c r="AJ24" s="102">
        <f t="shared" si="17"/>
        <v>22</v>
      </c>
      <c r="AK24" s="103">
        <f>IF(AJ24="","",WORKDAY(AK23,1,Holiday!$A$2:$A$100000))</f>
        <v>43992</v>
      </c>
      <c r="AL24" s="125">
        <f>IF(AJ24="","",IF($AK24&gt;=$B$33,$B$34,VLOOKUP($AK24,'THOR i, Index'!$A:$D,4,0)))</f>
        <v>0.49292000000000002</v>
      </c>
      <c r="AM24" s="126">
        <f t="shared" si="18"/>
        <v>1</v>
      </c>
      <c r="AN24" s="127">
        <f t="shared" si="19"/>
        <v>1.0000135046575342</v>
      </c>
    </row>
    <row r="25" spans="1:40" x14ac:dyDescent="0.3">
      <c r="A25" s="51" t="s">
        <v>60</v>
      </c>
      <c r="B25" s="70">
        <f>(B13-B24)/365</f>
        <v>1.5205479452054795</v>
      </c>
      <c r="L25" s="29"/>
      <c r="Y25" s="101"/>
      <c r="AE25" s="88">
        <f t="shared" si="15"/>
        <v>23</v>
      </c>
      <c r="AF25" s="26">
        <f>IF(AE25="","",WORKDAY(AF24,1,Holiday!$A$2:$A$100000))</f>
        <v>43993</v>
      </c>
      <c r="AG25" s="89">
        <f>_xlfn.IFNA(VLOOKUP($AF25,'THOR i, Index'!$A:$D,4,0),"")</f>
        <v>0.49297999999999997</v>
      </c>
      <c r="AH25" s="90">
        <f t="shared" si="16"/>
        <v>1</v>
      </c>
      <c r="AI25" s="91">
        <f t="shared" si="21"/>
        <v>1.0000135063013698</v>
      </c>
      <c r="AJ25" s="102">
        <f t="shared" si="17"/>
        <v>23</v>
      </c>
      <c r="AK25" s="103">
        <f>IF(AJ25="","",WORKDAY(AK24,1,Holiday!$A$2:$A$100000))</f>
        <v>43993</v>
      </c>
      <c r="AL25" s="125">
        <f>IF(AJ25="","",IF($AK25&gt;=$B$33,$B$34,VLOOKUP($AK25,'THOR i, Index'!$A:$D,4,0)))</f>
        <v>0.49297999999999997</v>
      </c>
      <c r="AM25" s="126">
        <f t="shared" si="18"/>
        <v>1</v>
      </c>
      <c r="AN25" s="127">
        <f t="shared" si="19"/>
        <v>1.0000135063013698</v>
      </c>
    </row>
    <row r="26" spans="1:40" x14ac:dyDescent="0.3">
      <c r="A26" s="51" t="s">
        <v>20</v>
      </c>
      <c r="B26" s="57">
        <v>1000</v>
      </c>
      <c r="L26" s="29"/>
      <c r="AE26" s="88">
        <f t="shared" si="15"/>
        <v>24</v>
      </c>
      <c r="AF26" s="26">
        <f>IF(AE26="","",WORKDAY(AF25,1,Holiday!$A$2:$A$100000))</f>
        <v>43994</v>
      </c>
      <c r="AG26" s="89">
        <f>_xlfn.IFNA(VLOOKUP($AF26,'THOR i, Index'!$A:$D,4,0),"")</f>
        <v>0.49120000000000003</v>
      </c>
      <c r="AH26" s="90">
        <f t="shared" si="16"/>
        <v>3</v>
      </c>
      <c r="AI26" s="91">
        <f t="shared" si="21"/>
        <v>1.0000403726027398</v>
      </c>
      <c r="AJ26" s="102">
        <f t="shared" si="17"/>
        <v>24</v>
      </c>
      <c r="AK26" s="103">
        <f>IF(AJ26="","",WORKDAY(AK25,1,Holiday!$A$2:$A$100000))</f>
        <v>43994</v>
      </c>
      <c r="AL26" s="125">
        <f>IF(AJ26="","",IF($AK26&gt;=$B$33,$B$34,VLOOKUP($AK26,'THOR i, Index'!$A:$D,4,0)))</f>
        <v>0.49120000000000003</v>
      </c>
      <c r="AM26" s="126">
        <f t="shared" si="18"/>
        <v>3</v>
      </c>
      <c r="AN26" s="127">
        <f t="shared" si="19"/>
        <v>1.0000403726027398</v>
      </c>
    </row>
    <row r="27" spans="1:40" x14ac:dyDescent="0.3">
      <c r="A27" s="51" t="s">
        <v>22</v>
      </c>
      <c r="B27" s="71">
        <f>B26*$B$3</f>
        <v>1000000</v>
      </c>
      <c r="L27" s="29"/>
      <c r="AE27" s="88">
        <f t="shared" si="15"/>
        <v>25</v>
      </c>
      <c r="AF27" s="26">
        <f>IF(AE27="","",WORKDAY(AF26,1,Holiday!$A$2:$A$100000))</f>
        <v>43997</v>
      </c>
      <c r="AG27" s="89">
        <f>_xlfn.IFNA(VLOOKUP($AF27,'THOR i, Index'!$A:$D,4,0),"")</f>
        <v>0.49003999999999998</v>
      </c>
      <c r="AH27" s="90">
        <f t="shared" si="16"/>
        <v>1</v>
      </c>
      <c r="AI27" s="91">
        <f t="shared" si="21"/>
        <v>1.0000134257534246</v>
      </c>
      <c r="AJ27" s="102">
        <f t="shared" si="17"/>
        <v>25</v>
      </c>
      <c r="AK27" s="103">
        <f>IF(AJ27="","",WORKDAY(AK26,1,Holiday!$A$2:$A$100000))</f>
        <v>43997</v>
      </c>
      <c r="AL27" s="125">
        <f>IF(AJ27="","",IF($AK27&gt;=$B$33,$B$34,VLOOKUP($AK27,'THOR i, Index'!$A:$D,4,0)))</f>
        <v>0.49003999999999998</v>
      </c>
      <c r="AM27" s="126">
        <f t="shared" si="18"/>
        <v>1</v>
      </c>
      <c r="AN27" s="127">
        <f t="shared" si="19"/>
        <v>1.0000134257534246</v>
      </c>
    </row>
    <row r="28" spans="1:40" x14ac:dyDescent="0.3">
      <c r="A28" s="51" t="s">
        <v>90</v>
      </c>
      <c r="B28" s="72">
        <v>11</v>
      </c>
      <c r="L28" s="29"/>
      <c r="AE28" s="88">
        <f t="shared" si="15"/>
        <v>26</v>
      </c>
      <c r="AF28" s="26">
        <f>IF(AE28="","",WORKDAY(AF27,1,Holiday!$A$2:$A$100000))</f>
        <v>43998</v>
      </c>
      <c r="AG28" s="89">
        <f>_xlfn.IFNA(VLOOKUP($AF28,'THOR i, Index'!$A:$D,4,0),"")</f>
        <v>0.49098999999999998</v>
      </c>
      <c r="AH28" s="90">
        <f t="shared" si="16"/>
        <v>1</v>
      </c>
      <c r="AI28" s="91">
        <f t="shared" si="21"/>
        <v>1.0000134517808219</v>
      </c>
      <c r="AJ28" s="102">
        <f t="shared" si="17"/>
        <v>26</v>
      </c>
      <c r="AK28" s="103">
        <f>IF(AJ28="","",WORKDAY(AK27,1,Holiday!$A$2:$A$100000))</f>
        <v>43998</v>
      </c>
      <c r="AL28" s="125">
        <f>IF(AJ28="","",IF($AK28&gt;=$B$33,$B$34,VLOOKUP($AK28,'THOR i, Index'!$A:$D,4,0)))</f>
        <v>0.49098999999999998</v>
      </c>
      <c r="AM28" s="126">
        <f t="shared" si="18"/>
        <v>1</v>
      </c>
      <c r="AN28" s="127">
        <f t="shared" si="19"/>
        <v>1.0000134517808219</v>
      </c>
    </row>
    <row r="29" spans="1:40" x14ac:dyDescent="0.3">
      <c r="A29" s="51" t="s">
        <v>32</v>
      </c>
      <c r="B29" s="52">
        <f>B24-B31</f>
        <v>85</v>
      </c>
      <c r="L29" s="29"/>
      <c r="AE29" s="88">
        <f t="shared" si="15"/>
        <v>27</v>
      </c>
      <c r="AF29" s="26">
        <f>IF(AE29="","",WORKDAY(AF28,1,Holiday!$A$2:$A$100000))</f>
        <v>43999</v>
      </c>
      <c r="AG29" s="89">
        <f>_xlfn.IFNA(VLOOKUP($AF29,'THOR i, Index'!$A:$D,4,0),"")</f>
        <v>0.49265999999999999</v>
      </c>
      <c r="AH29" s="90">
        <f t="shared" si="16"/>
        <v>1</v>
      </c>
      <c r="AI29" s="91">
        <f t="shared" si="21"/>
        <v>1.0000134975342465</v>
      </c>
      <c r="AJ29" s="102">
        <f t="shared" si="17"/>
        <v>27</v>
      </c>
      <c r="AK29" s="103">
        <f>IF(AJ29="","",WORKDAY(AK28,1,Holiday!$A$2:$A$100000))</f>
        <v>43999</v>
      </c>
      <c r="AL29" s="125">
        <f>IF(AJ29="","",IF($AK29&gt;=$B$33,$B$34,VLOOKUP($AK29,'THOR i, Index'!$A:$D,4,0)))</f>
        <v>0.49265999999999999</v>
      </c>
      <c r="AM29" s="126">
        <f t="shared" si="18"/>
        <v>1</v>
      </c>
      <c r="AN29" s="127">
        <f t="shared" si="19"/>
        <v>1.0000134975342465</v>
      </c>
    </row>
    <row r="30" spans="1:40" x14ac:dyDescent="0.3">
      <c r="A30" s="51" t="s">
        <v>33</v>
      </c>
      <c r="B30" s="52">
        <f>B32-B24</f>
        <v>6</v>
      </c>
      <c r="L30" s="29"/>
      <c r="AE30" s="88">
        <f t="shared" si="15"/>
        <v>28</v>
      </c>
      <c r="AF30" s="26">
        <f>IF(AE30="","",WORKDAY(AF29,1,Holiday!$A$2:$A$100000))</f>
        <v>44000</v>
      </c>
      <c r="AG30" s="89">
        <f>_xlfn.IFNA(VLOOKUP($AF30,'THOR i, Index'!$A:$D,4,0),"")</f>
        <v>0.49336999999999998</v>
      </c>
      <c r="AH30" s="90">
        <f t="shared" si="16"/>
        <v>1</v>
      </c>
      <c r="AI30" s="91">
        <f t="shared" si="21"/>
        <v>1.0000135169863014</v>
      </c>
      <c r="AJ30" s="102">
        <f t="shared" si="17"/>
        <v>28</v>
      </c>
      <c r="AK30" s="103">
        <f>IF(AJ30="","",WORKDAY(AK29,1,Holiday!$A$2:$A$100000))</f>
        <v>44000</v>
      </c>
      <c r="AL30" s="125">
        <f>IF(AJ30="","",IF($AK30&gt;=$B$33,$B$34,VLOOKUP($AK30,'THOR i, Index'!$A:$D,4,0)))</f>
        <v>0.49336999999999998</v>
      </c>
      <c r="AM30" s="126">
        <f t="shared" si="18"/>
        <v>1</v>
      </c>
      <c r="AN30" s="127">
        <f t="shared" si="19"/>
        <v>1.0000135169863014</v>
      </c>
    </row>
    <row r="31" spans="1:40" x14ac:dyDescent="0.3">
      <c r="A31" s="51" t="s">
        <v>30</v>
      </c>
      <c r="B31" s="58">
        <f>VLOOKUP($B$24,E3:$E$22,1,1)</f>
        <v>43969</v>
      </c>
      <c r="L31" s="29"/>
      <c r="AE31" s="88">
        <f t="shared" si="15"/>
        <v>29</v>
      </c>
      <c r="AF31" s="26">
        <f>IF(AE31="","",WORKDAY(AF30,1,Holiday!$A$2:$A$100000))</f>
        <v>44001</v>
      </c>
      <c r="AG31" s="89">
        <f>_xlfn.IFNA(VLOOKUP($AF31,'THOR i, Index'!$A:$D,4,0),"")</f>
        <v>0.49345</v>
      </c>
      <c r="AH31" s="90">
        <f t="shared" si="16"/>
        <v>3</v>
      </c>
      <c r="AI31" s="91">
        <f t="shared" si="21"/>
        <v>1.0000405575342466</v>
      </c>
      <c r="AJ31" s="102">
        <f t="shared" si="17"/>
        <v>29</v>
      </c>
      <c r="AK31" s="103">
        <f>IF(AJ31="","",WORKDAY(AK30,1,Holiday!$A$2:$A$100000))</f>
        <v>44001</v>
      </c>
      <c r="AL31" s="125">
        <f>IF(AJ31="","",IF($AK31&gt;=$B$33,$B$34,VLOOKUP($AK31,'THOR i, Index'!$A:$D,4,0)))</f>
        <v>0.49345</v>
      </c>
      <c r="AM31" s="126">
        <f t="shared" si="18"/>
        <v>3</v>
      </c>
      <c r="AN31" s="127">
        <f t="shared" si="19"/>
        <v>1.0000405575342466</v>
      </c>
    </row>
    <row r="32" spans="1:40" x14ac:dyDescent="0.3">
      <c r="A32" s="51" t="s">
        <v>31</v>
      </c>
      <c r="B32" s="58">
        <f>VLOOKUP($B$24,E3:$F$22,2,1)</f>
        <v>44060</v>
      </c>
      <c r="L32" s="29"/>
      <c r="AE32" s="88">
        <f t="shared" si="15"/>
        <v>30</v>
      </c>
      <c r="AF32" s="26">
        <f>IF(AE32="","",WORKDAY(AF31,1,Holiday!$A$2:$A$100000))</f>
        <v>44004</v>
      </c>
      <c r="AG32" s="89">
        <f>_xlfn.IFNA(VLOOKUP($AF32,'THOR i, Index'!$A:$D,4,0),"")</f>
        <v>0.48945</v>
      </c>
      <c r="AH32" s="90">
        <f t="shared" si="16"/>
        <v>1</v>
      </c>
      <c r="AI32" s="91">
        <f t="shared" si="21"/>
        <v>1.0000134095890412</v>
      </c>
      <c r="AJ32" s="102">
        <f t="shared" si="17"/>
        <v>30</v>
      </c>
      <c r="AK32" s="103">
        <f>IF(AJ32="","",WORKDAY(AK31,1,Holiday!$A$2:$A$100000))</f>
        <v>44004</v>
      </c>
      <c r="AL32" s="125">
        <f>IF(AJ32="","",IF($AK32&gt;=$B$33,$B$34,VLOOKUP($AK32,'THOR i, Index'!$A:$D,4,0)))</f>
        <v>0.48945</v>
      </c>
      <c r="AM32" s="126">
        <f t="shared" si="18"/>
        <v>1</v>
      </c>
      <c r="AN32" s="127">
        <f t="shared" si="19"/>
        <v>1.0000134095890412</v>
      </c>
    </row>
    <row r="33" spans="1:40" ht="21.75" x14ac:dyDescent="0.3">
      <c r="A33" s="51" t="s">
        <v>51</v>
      </c>
      <c r="B33" s="58">
        <f>WORKDAY($B$22,-1,Holiday!$A$2:$A$100000)</f>
        <v>44049</v>
      </c>
      <c r="L33" s="29"/>
      <c r="AE33" s="88">
        <f t="shared" si="15"/>
        <v>31</v>
      </c>
      <c r="AF33" s="26">
        <f>IF(AE33="","",WORKDAY(AF32,1,Holiday!$A$2:$A$100000))</f>
        <v>44005</v>
      </c>
      <c r="AG33" s="89">
        <f>_xlfn.IFNA(VLOOKUP($AF33,'THOR i, Index'!$A:$D,4,0),"")</f>
        <v>0.49401</v>
      </c>
      <c r="AH33" s="90">
        <f t="shared" si="16"/>
        <v>1</v>
      </c>
      <c r="AI33" s="91">
        <f t="shared" si="21"/>
        <v>1.0000135345205479</v>
      </c>
      <c r="AJ33" s="102">
        <f t="shared" si="17"/>
        <v>31</v>
      </c>
      <c r="AK33" s="103">
        <f>IF(AJ33="","",WORKDAY(AK32,1,Holiday!$A$2:$A$100000))</f>
        <v>44005</v>
      </c>
      <c r="AL33" s="125">
        <f>IF(AJ33="","",IF($AK33&gt;=$B$33,$B$34,VLOOKUP($AK33,'THOR i, Index'!$A:$D,4,0)))</f>
        <v>0.49401</v>
      </c>
      <c r="AM33" s="126">
        <f t="shared" si="18"/>
        <v>1</v>
      </c>
      <c r="AN33" s="127">
        <f t="shared" si="19"/>
        <v>1.0000135345205479</v>
      </c>
    </row>
    <row r="34" spans="1:40" ht="22.5" thickBot="1" x14ac:dyDescent="0.35">
      <c r="A34" s="62" t="s">
        <v>50</v>
      </c>
      <c r="B34" s="73">
        <f>_xlfn.IFNA(VLOOKUP($B$33,'THOR i, Index'!$A:$D,4,0),LOOKUP(2,1/NOT(ISBLANK('THOR i, Index'!$D:$D)),'THOR i, Index'!$D:$D))</f>
        <v>0.49367</v>
      </c>
      <c r="L34" s="29"/>
      <c r="AE34" s="88">
        <f t="shared" si="15"/>
        <v>32</v>
      </c>
      <c r="AF34" s="26">
        <f>IF(AE34="","",WORKDAY(AF33,1,Holiday!$A$2:$A$100000))</f>
        <v>44006</v>
      </c>
      <c r="AG34" s="89">
        <f>_xlfn.IFNA(VLOOKUP($AF34,'THOR i, Index'!$A:$D,4,0),"")</f>
        <v>0.49376999999999999</v>
      </c>
      <c r="AH34" s="90">
        <f t="shared" si="16"/>
        <v>1</v>
      </c>
      <c r="AI34" s="91">
        <f t="shared" si="21"/>
        <v>1.0000135279452054</v>
      </c>
      <c r="AJ34" s="102">
        <f t="shared" si="17"/>
        <v>32</v>
      </c>
      <c r="AK34" s="103">
        <f>IF(AJ34="","",WORKDAY(AK33,1,Holiday!$A$2:$A$100000))</f>
        <v>44006</v>
      </c>
      <c r="AL34" s="125">
        <f>IF(AJ34="","",IF($AK34&gt;=$B$33,$B$34,VLOOKUP($AK34,'THOR i, Index'!$A:$D,4,0)))</f>
        <v>0.49376999999999999</v>
      </c>
      <c r="AM34" s="126">
        <f t="shared" si="18"/>
        <v>1</v>
      </c>
      <c r="AN34" s="127">
        <f t="shared" si="19"/>
        <v>1.0000135279452054</v>
      </c>
    </row>
    <row r="35" spans="1:40" ht="21.75" x14ac:dyDescent="0.3">
      <c r="A35" s="99" t="s">
        <v>147</v>
      </c>
      <c r="B35" s="100">
        <f>COUNTIFS('Business Day'!$B:$B,"&gt;="&amp;$B$36,'Business Day'!$B:$B,"&lt;="&amp;$B$37)-1</f>
        <v>57</v>
      </c>
      <c r="AE35" s="88">
        <f t="shared" si="15"/>
        <v>33</v>
      </c>
      <c r="AF35" s="26">
        <f>IF(AE35="","",WORKDAY(AF34,1,Holiday!$A$2:$A$100000))</f>
        <v>44007</v>
      </c>
      <c r="AG35" s="89">
        <f>_xlfn.IFNA(VLOOKUP($AF35,'THOR i, Index'!$A:$D,4,0),"")</f>
        <v>0.48969000000000001</v>
      </c>
      <c r="AH35" s="90">
        <f t="shared" si="16"/>
        <v>1</v>
      </c>
      <c r="AI35" s="91">
        <f t="shared" si="21"/>
        <v>1.0000134161643837</v>
      </c>
      <c r="AJ35" s="102">
        <f t="shared" si="17"/>
        <v>33</v>
      </c>
      <c r="AK35" s="103">
        <f>IF(AJ35="","",WORKDAY(AK34,1,Holiday!$A$2:$A$100000))</f>
        <v>44007</v>
      </c>
      <c r="AL35" s="125">
        <f>IF(AJ35="","",IF($AK35&gt;=$B$33,$B$34,VLOOKUP($AK35,'THOR i, Index'!$A:$D,4,0)))</f>
        <v>0.48969000000000001</v>
      </c>
      <c r="AM35" s="126">
        <f t="shared" si="18"/>
        <v>1</v>
      </c>
      <c r="AN35" s="127">
        <f t="shared" si="19"/>
        <v>1.0000134161643837</v>
      </c>
    </row>
    <row r="36" spans="1:40" x14ac:dyDescent="0.3">
      <c r="A36" s="59" t="s">
        <v>68</v>
      </c>
      <c r="B36" s="60">
        <f>WORKDAY($B$31,-$B$8,Holiday!$A$2:$A$995)</f>
        <v>43962</v>
      </c>
      <c r="AE36" s="88">
        <f t="shared" si="15"/>
        <v>34</v>
      </c>
      <c r="AF36" s="26">
        <f>IF(AE36="","",WORKDAY(AF35,1,Holiday!$A$2:$A$100000))</f>
        <v>44008</v>
      </c>
      <c r="AG36" s="89">
        <f>_xlfn.IFNA(VLOOKUP($AF36,'THOR i, Index'!$A:$D,4,0),"")</f>
        <v>0.48829</v>
      </c>
      <c r="AH36" s="90">
        <f t="shared" si="16"/>
        <v>3</v>
      </c>
      <c r="AI36" s="91">
        <f t="shared" si="21"/>
        <v>1.0000401334246576</v>
      </c>
      <c r="AJ36" s="102">
        <f t="shared" si="17"/>
        <v>34</v>
      </c>
      <c r="AK36" s="103">
        <f>IF(AJ36="","",WORKDAY(AK35,1,Holiday!$A$2:$A$100000))</f>
        <v>44008</v>
      </c>
      <c r="AL36" s="125">
        <f>IF(AJ36="","",IF($AK36&gt;=$B$33,$B$34,VLOOKUP($AK36,'THOR i, Index'!$A:$D,4,0)))</f>
        <v>0.48829</v>
      </c>
      <c r="AM36" s="126">
        <f t="shared" si="18"/>
        <v>3</v>
      </c>
      <c r="AN36" s="127">
        <f t="shared" si="19"/>
        <v>1.0000401334246576</v>
      </c>
    </row>
    <row r="37" spans="1:40" x14ac:dyDescent="0.3">
      <c r="A37" s="59" t="s">
        <v>66</v>
      </c>
      <c r="B37" s="60">
        <f>WORKDAY($B$24,-$B$8,Holiday!$A$2:$A$995)</f>
        <v>44047</v>
      </c>
      <c r="L37" s="81"/>
      <c r="AE37" s="88">
        <f t="shared" si="15"/>
        <v>35</v>
      </c>
      <c r="AF37" s="26">
        <f>IF(AE37="","",WORKDAY(AF36,1,Holiday!$A$2:$A$100000))</f>
        <v>44011</v>
      </c>
      <c r="AG37" s="89">
        <f>_xlfn.IFNA(VLOOKUP($AF37,'THOR i, Index'!$A:$D,4,0),"")</f>
        <v>0.48752000000000001</v>
      </c>
      <c r="AH37" s="90">
        <f t="shared" si="16"/>
        <v>1</v>
      </c>
      <c r="AI37" s="91">
        <f t="shared" si="21"/>
        <v>1.0000133567123288</v>
      </c>
      <c r="AJ37" s="102">
        <f t="shared" si="17"/>
        <v>35</v>
      </c>
      <c r="AK37" s="103">
        <f>IF(AJ37="","",WORKDAY(AK36,1,Holiday!$A$2:$A$100000))</f>
        <v>44011</v>
      </c>
      <c r="AL37" s="125">
        <f>IF(AJ37="","",IF($AK37&gt;=$B$33,$B$34,VLOOKUP($AK37,'THOR i, Index'!$A:$D,4,0)))</f>
        <v>0.48752000000000001</v>
      </c>
      <c r="AM37" s="126">
        <f t="shared" si="18"/>
        <v>1</v>
      </c>
      <c r="AN37" s="127">
        <f t="shared" si="19"/>
        <v>1.0000133567123288</v>
      </c>
    </row>
    <row r="38" spans="1:40" ht="21.75" x14ac:dyDescent="0.3">
      <c r="A38" s="59" t="s">
        <v>69</v>
      </c>
      <c r="B38" s="150">
        <f>B37-B36</f>
        <v>85</v>
      </c>
      <c r="AE38" s="88">
        <f t="shared" si="15"/>
        <v>36</v>
      </c>
      <c r="AF38" s="26">
        <f>IF(AE38="","",WORKDAY(AF37,1,Holiday!$A$2:$A$100000))</f>
        <v>44012</v>
      </c>
      <c r="AG38" s="89">
        <f>_xlfn.IFNA(VLOOKUP($AF38,'THOR i, Index'!$A:$D,4,0),"")</f>
        <v>0.48448999999999998</v>
      </c>
      <c r="AH38" s="90">
        <f t="shared" si="16"/>
        <v>1</v>
      </c>
      <c r="AI38" s="91">
        <f t="shared" si="21"/>
        <v>1.0000132736986302</v>
      </c>
      <c r="AJ38" s="102">
        <f t="shared" si="17"/>
        <v>36</v>
      </c>
      <c r="AK38" s="103">
        <f>IF(AJ38="","",WORKDAY(AK37,1,Holiday!$A$2:$A$100000))</f>
        <v>44012</v>
      </c>
      <c r="AL38" s="125">
        <f>IF(AJ38="","",IF($AK38&gt;=$B$33,$B$34,VLOOKUP($AK38,'THOR i, Index'!$A:$D,4,0)))</f>
        <v>0.48448999999999998</v>
      </c>
      <c r="AM38" s="126">
        <f t="shared" si="18"/>
        <v>1</v>
      </c>
      <c r="AN38" s="127">
        <f t="shared" si="19"/>
        <v>1.0000132736986302</v>
      </c>
    </row>
    <row r="39" spans="1:40" ht="21.75" x14ac:dyDescent="0.3">
      <c r="A39" s="61" t="s">
        <v>173</v>
      </c>
      <c r="B39" s="151">
        <f>IF($B$29=0,0,ROUND((PRODUCT($AI:$AI)-1)*(365/$B$38),7))</f>
        <v>5.1847999999999998E-3</v>
      </c>
      <c r="AE39" s="88">
        <f t="shared" si="15"/>
        <v>37</v>
      </c>
      <c r="AF39" s="26">
        <f>IF(AE39="","",WORKDAY(AF38,1,Holiday!$A$2:$A$100000))</f>
        <v>44013</v>
      </c>
      <c r="AG39" s="89">
        <f>_xlfn.IFNA(VLOOKUP($AF39,'THOR i, Index'!$A:$D,4,0),"")</f>
        <v>0.49268000000000001</v>
      </c>
      <c r="AH39" s="90">
        <f t="shared" si="16"/>
        <v>1</v>
      </c>
      <c r="AI39" s="91">
        <f t="shared" si="21"/>
        <v>1.0000134980821918</v>
      </c>
      <c r="AJ39" s="102">
        <f t="shared" si="17"/>
        <v>37</v>
      </c>
      <c r="AK39" s="103">
        <f>IF(AJ39="","",WORKDAY(AK38,1,Holiday!$A$2:$A$100000))</f>
        <v>44013</v>
      </c>
      <c r="AL39" s="125">
        <f>IF(AJ39="","",IF($AK39&gt;=$B$33,$B$34,VLOOKUP($AK39,'THOR i, Index'!$A:$D,4,0)))</f>
        <v>0.49268000000000001</v>
      </c>
      <c r="AM39" s="126">
        <f t="shared" si="18"/>
        <v>1</v>
      </c>
      <c r="AN39" s="127">
        <f t="shared" si="19"/>
        <v>1.0000134980821918</v>
      </c>
    </row>
    <row r="40" spans="1:40" ht="19.5" thickBot="1" x14ac:dyDescent="0.35">
      <c r="A40" s="61" t="s">
        <v>150</v>
      </c>
      <c r="B40" s="152">
        <f>IF($B$29=0,0,$B$39+$B$10/10000)</f>
        <v>6.1847999999999998E-3</v>
      </c>
      <c r="AE40" s="88">
        <f t="shared" si="15"/>
        <v>38</v>
      </c>
      <c r="AF40" s="26">
        <f>IF(AE40="","",WORKDAY(AF39,1,Holiday!$A$2:$A$100000))</f>
        <v>44014</v>
      </c>
      <c r="AG40" s="89">
        <f>_xlfn.IFNA(VLOOKUP($AF40,'THOR i, Index'!$A:$D,4,0),"")</f>
        <v>0.49454999999999999</v>
      </c>
      <c r="AH40" s="90">
        <f t="shared" si="16"/>
        <v>1</v>
      </c>
      <c r="AI40" s="91">
        <f t="shared" si="21"/>
        <v>1.0000135493150686</v>
      </c>
      <c r="AJ40" s="102">
        <f t="shared" si="17"/>
        <v>38</v>
      </c>
      <c r="AK40" s="103">
        <f>IF(AJ40="","",WORKDAY(AK39,1,Holiday!$A$2:$A$100000))</f>
        <v>44014</v>
      </c>
      <c r="AL40" s="125">
        <f>IF(AJ40="","",IF($AK40&gt;=$B$33,$B$34,VLOOKUP($AK40,'THOR i, Index'!$A:$D,4,0)))</f>
        <v>0.49454999999999999</v>
      </c>
      <c r="AM40" s="126">
        <f t="shared" si="18"/>
        <v>1</v>
      </c>
      <c r="AN40" s="127">
        <f t="shared" si="19"/>
        <v>1.0000135493150686</v>
      </c>
    </row>
    <row r="41" spans="1:40" ht="21.75" x14ac:dyDescent="0.3">
      <c r="A41" s="135" t="s">
        <v>67</v>
      </c>
      <c r="B41" s="153">
        <f>COUNTIFS('Business Day'!$B:$B,"&gt;="&amp;$B$42,'Business Day'!$B:$B,"&lt;="&amp;$B$43)-1</f>
        <v>60</v>
      </c>
      <c r="AE41" s="88">
        <f t="shared" si="15"/>
        <v>39</v>
      </c>
      <c r="AF41" s="26">
        <f>IF(AE41="","",WORKDAY(AF40,1,Holiday!$A$2:$A$100000))</f>
        <v>44015</v>
      </c>
      <c r="AG41" s="89">
        <f>_xlfn.IFNA(VLOOKUP($AF41,'THOR i, Index'!$A:$D,4,0),"")</f>
        <v>0.49238999999999999</v>
      </c>
      <c r="AH41" s="90">
        <f t="shared" si="16"/>
        <v>4</v>
      </c>
      <c r="AI41" s="91">
        <f t="shared" si="21"/>
        <v>1.0000539605479453</v>
      </c>
      <c r="AJ41" s="102">
        <f t="shared" si="17"/>
        <v>39</v>
      </c>
      <c r="AK41" s="103">
        <f>IF(AJ41="","",WORKDAY(AK40,1,Holiday!$A$2:$A$100000))</f>
        <v>44015</v>
      </c>
      <c r="AL41" s="125">
        <f>IF(AJ41="","",IF($AK41&gt;=$B$33,$B$34,VLOOKUP($AK41,'THOR i, Index'!$A:$D,4,0)))</f>
        <v>0.49238999999999999</v>
      </c>
      <c r="AM41" s="126">
        <f t="shared" si="18"/>
        <v>4</v>
      </c>
      <c r="AN41" s="127">
        <f t="shared" si="19"/>
        <v>1.0000539605479453</v>
      </c>
    </row>
    <row r="42" spans="1:40" x14ac:dyDescent="0.3">
      <c r="A42" s="136" t="s">
        <v>64</v>
      </c>
      <c r="B42" s="154">
        <f>WORKDAY($B$31,-$B$8,Holiday!$A$2:$A$995)</f>
        <v>43962</v>
      </c>
      <c r="AE42" s="88">
        <f t="shared" si="15"/>
        <v>40</v>
      </c>
      <c r="AF42" s="26">
        <f>IF(AE42="","",WORKDAY(AF41,1,Holiday!$A$2:$A$100000))</f>
        <v>44019</v>
      </c>
      <c r="AG42" s="89">
        <f>_xlfn.IFNA(VLOOKUP($AF42,'THOR i, Index'!$A:$D,4,0),"")</f>
        <v>0.49246000000000001</v>
      </c>
      <c r="AH42" s="90">
        <f t="shared" si="16"/>
        <v>1</v>
      </c>
      <c r="AI42" s="91">
        <f t="shared" si="21"/>
        <v>1.0000134920547945</v>
      </c>
      <c r="AJ42" s="102">
        <f t="shared" si="17"/>
        <v>40</v>
      </c>
      <c r="AK42" s="103">
        <f>IF(AJ42="","",WORKDAY(AK41,1,Holiday!$A$2:$A$100000))</f>
        <v>44019</v>
      </c>
      <c r="AL42" s="125">
        <f>IF(AJ42="","",IF($AK42&gt;=$B$33,$B$34,VLOOKUP($AK42,'THOR i, Index'!$A:$D,4,0)))</f>
        <v>0.49246000000000001</v>
      </c>
      <c r="AM42" s="126">
        <f t="shared" si="18"/>
        <v>1</v>
      </c>
      <c r="AN42" s="127">
        <f t="shared" si="19"/>
        <v>1.0000134920547945</v>
      </c>
    </row>
    <row r="43" spans="1:40" ht="21.75" x14ac:dyDescent="0.3">
      <c r="A43" s="136" t="s">
        <v>65</v>
      </c>
      <c r="B43" s="154">
        <f>WORKDAY($B$32,-$B$8,Holiday!$A$2:$A$1001)</f>
        <v>44050</v>
      </c>
      <c r="AE43" s="88">
        <f t="shared" si="15"/>
        <v>41</v>
      </c>
      <c r="AF43" s="26">
        <f>IF(AE43="","",WORKDAY(AF42,1,Holiday!$A$2:$A$100000))</f>
        <v>44020</v>
      </c>
      <c r="AG43" s="89">
        <f>_xlfn.IFNA(VLOOKUP($AF43,'THOR i, Index'!$A:$D,4,0),"")</f>
        <v>0.49374000000000001</v>
      </c>
      <c r="AH43" s="90">
        <f t="shared" si="16"/>
        <v>1</v>
      </c>
      <c r="AI43" s="91">
        <f t="shared" si="21"/>
        <v>1.0000135271232877</v>
      </c>
      <c r="AJ43" s="102">
        <f t="shared" si="17"/>
        <v>41</v>
      </c>
      <c r="AK43" s="103">
        <f>IF(AJ43="","",WORKDAY(AK42,1,Holiday!$A$2:$A$100000))</f>
        <v>44020</v>
      </c>
      <c r="AL43" s="125">
        <f>IF(AJ43="","",IF($AK43&gt;=$B$33,$B$34,VLOOKUP($AK43,'THOR i, Index'!$A:$D,4,0)))</f>
        <v>0.49374000000000001</v>
      </c>
      <c r="AM43" s="126">
        <f t="shared" si="18"/>
        <v>1</v>
      </c>
      <c r="AN43" s="127">
        <f t="shared" si="19"/>
        <v>1.0000135271232877</v>
      </c>
    </row>
    <row r="44" spans="1:40" ht="21.75" x14ac:dyDescent="0.3">
      <c r="A44" s="136" t="s">
        <v>69</v>
      </c>
      <c r="B44" s="155">
        <f>B43-B42</f>
        <v>88</v>
      </c>
      <c r="AE44" s="88">
        <f t="shared" si="15"/>
        <v>42</v>
      </c>
      <c r="AF44" s="26">
        <f>IF(AE44="","",WORKDAY(AF43,1,Holiday!$A$2:$A$100000))</f>
        <v>44021</v>
      </c>
      <c r="AG44" s="89">
        <f>_xlfn.IFNA(VLOOKUP($AF44,'THOR i, Index'!$A:$D,4,0),"")</f>
        <v>0.49306</v>
      </c>
      <c r="AH44" s="90">
        <f t="shared" si="16"/>
        <v>1</v>
      </c>
      <c r="AI44" s="91">
        <f t="shared" si="21"/>
        <v>1.0000135084931507</v>
      </c>
      <c r="AJ44" s="102">
        <f t="shared" si="17"/>
        <v>42</v>
      </c>
      <c r="AK44" s="103">
        <f>IF(AJ44="","",WORKDAY(AK43,1,Holiday!$A$2:$A$100000))</f>
        <v>44021</v>
      </c>
      <c r="AL44" s="125">
        <f>IF(AJ44="","",IF($AK44&gt;=$B$33,$B$34,VLOOKUP($AK44,'THOR i, Index'!$A:$D,4,0)))</f>
        <v>0.49306</v>
      </c>
      <c r="AM44" s="126">
        <f t="shared" si="18"/>
        <v>1</v>
      </c>
      <c r="AN44" s="127">
        <f t="shared" si="19"/>
        <v>1.0000135084931507</v>
      </c>
    </row>
    <row r="45" spans="1:40" ht="21.75" x14ac:dyDescent="0.3">
      <c r="A45" s="137" t="s">
        <v>153</v>
      </c>
      <c r="B45" s="156">
        <f>ROUND((PRODUCT($AN:$AN)-1)*(365/$B$44),7)</f>
        <v>5.1763E-3</v>
      </c>
      <c r="AE45" s="88">
        <f t="shared" si="15"/>
        <v>43</v>
      </c>
      <c r="AF45" s="26">
        <f>IF(AE45="","",WORKDAY(AF44,1,Holiday!$A$2:$A$100000))</f>
        <v>44022</v>
      </c>
      <c r="AG45" s="89">
        <f>_xlfn.IFNA(VLOOKUP($AF45,'THOR i, Index'!$A:$D,4,0),"")</f>
        <v>0.49295</v>
      </c>
      <c r="AH45" s="90">
        <f t="shared" si="16"/>
        <v>3</v>
      </c>
      <c r="AI45" s="91">
        <f t="shared" si="21"/>
        <v>1.0000405164383561</v>
      </c>
      <c r="AJ45" s="102">
        <f t="shared" si="17"/>
        <v>43</v>
      </c>
      <c r="AK45" s="103">
        <f>IF(AJ45="","",WORKDAY(AK44,1,Holiday!$A$2:$A$100000))</f>
        <v>44022</v>
      </c>
      <c r="AL45" s="125">
        <f>IF(AJ45="","",IF($AK45&gt;=$B$33,$B$34,VLOOKUP($AK45,'THOR i, Index'!$A:$D,4,0)))</f>
        <v>0.49295</v>
      </c>
      <c r="AM45" s="126">
        <f t="shared" si="18"/>
        <v>3</v>
      </c>
      <c r="AN45" s="127">
        <f t="shared" si="19"/>
        <v>1.0000405164383561</v>
      </c>
    </row>
    <row r="46" spans="1:40" ht="19.5" thickBot="1" x14ac:dyDescent="0.35">
      <c r="A46" s="138" t="s">
        <v>151</v>
      </c>
      <c r="B46" s="157">
        <f>$B$45+$B$10/10000</f>
        <v>6.1763E-3</v>
      </c>
      <c r="K46" s="82"/>
      <c r="AE46" s="88">
        <f t="shared" si="15"/>
        <v>44</v>
      </c>
      <c r="AF46" s="26">
        <f>IF(AE46="","",WORKDAY(AF45,1,Holiday!$A$2:$A$100000))</f>
        <v>44025</v>
      </c>
      <c r="AG46" s="89">
        <f>_xlfn.IFNA(VLOOKUP($AF46,'THOR i, Index'!$A:$D,4,0),"")</f>
        <v>0.49149999999999999</v>
      </c>
      <c r="AH46" s="90">
        <f t="shared" si="16"/>
        <v>1</v>
      </c>
      <c r="AI46" s="91">
        <f t="shared" si="21"/>
        <v>1.0000134657534248</v>
      </c>
      <c r="AJ46" s="102">
        <f t="shared" si="17"/>
        <v>44</v>
      </c>
      <c r="AK46" s="103">
        <f>IF(AJ46="","",WORKDAY(AK45,1,Holiday!$A$2:$A$100000))</f>
        <v>44025</v>
      </c>
      <c r="AL46" s="125">
        <f>IF(AJ46="","",IF($AK46&gt;=$B$33,$B$34,VLOOKUP($AK46,'THOR i, Index'!$A:$D,4,0)))</f>
        <v>0.49149999999999999</v>
      </c>
      <c r="AM46" s="126">
        <f t="shared" si="18"/>
        <v>1</v>
      </c>
      <c r="AN46" s="127">
        <f t="shared" si="19"/>
        <v>1.0000134657534248</v>
      </c>
    </row>
    <row r="47" spans="1:40" x14ac:dyDescent="0.3">
      <c r="AE47" s="88">
        <f t="shared" si="15"/>
        <v>45</v>
      </c>
      <c r="AF47" s="26">
        <f>IF(AE47="","",WORKDAY(AF46,1,Holiday!$A$2:$A$100000))</f>
        <v>44026</v>
      </c>
      <c r="AG47" s="89">
        <f>_xlfn.IFNA(VLOOKUP($AF47,'THOR i, Index'!$A:$D,4,0),"")</f>
        <v>0.49020000000000002</v>
      </c>
      <c r="AH47" s="90">
        <f t="shared" si="16"/>
        <v>1</v>
      </c>
      <c r="AI47" s="91">
        <f t="shared" si="21"/>
        <v>1.0000134301369863</v>
      </c>
      <c r="AJ47" s="102">
        <f t="shared" si="17"/>
        <v>45</v>
      </c>
      <c r="AK47" s="103">
        <f>IF(AJ47="","",WORKDAY(AK46,1,Holiday!$A$2:$A$100000))</f>
        <v>44026</v>
      </c>
      <c r="AL47" s="125">
        <f>IF(AJ47="","",IF($AK47&gt;=$B$33,$B$34,VLOOKUP($AK47,'THOR i, Index'!$A:$D,4,0)))</f>
        <v>0.49020000000000002</v>
      </c>
      <c r="AM47" s="126">
        <f t="shared" si="18"/>
        <v>1</v>
      </c>
      <c r="AN47" s="127">
        <f t="shared" si="19"/>
        <v>1.0000134301369863</v>
      </c>
    </row>
    <row r="48" spans="1:40" x14ac:dyDescent="0.3">
      <c r="AE48" s="88">
        <f t="shared" si="15"/>
        <v>46</v>
      </c>
      <c r="AF48" s="26">
        <f>IF(AE48="","",WORKDAY(AF47,1,Holiday!$A$2:$A$100000))</f>
        <v>44027</v>
      </c>
      <c r="AG48" s="89">
        <f>_xlfn.IFNA(VLOOKUP($AF48,'THOR i, Index'!$A:$D,4,0),"")</f>
        <v>0.49365999999999999</v>
      </c>
      <c r="AH48" s="90">
        <f t="shared" si="16"/>
        <v>1</v>
      </c>
      <c r="AI48" s="91">
        <f t="shared" si="21"/>
        <v>1.0000135249315067</v>
      </c>
      <c r="AJ48" s="102">
        <f t="shared" si="17"/>
        <v>46</v>
      </c>
      <c r="AK48" s="103">
        <f>IF(AJ48="","",WORKDAY(AK47,1,Holiday!$A$2:$A$100000))</f>
        <v>44027</v>
      </c>
      <c r="AL48" s="125">
        <f>IF(AJ48="","",IF($AK48&gt;=$B$33,$B$34,VLOOKUP($AK48,'THOR i, Index'!$A:$D,4,0)))</f>
        <v>0.49365999999999999</v>
      </c>
      <c r="AM48" s="126">
        <f t="shared" si="18"/>
        <v>1</v>
      </c>
      <c r="AN48" s="127">
        <f t="shared" si="19"/>
        <v>1.0000135249315067</v>
      </c>
    </row>
    <row r="49" spans="2:40" x14ac:dyDescent="0.3">
      <c r="AE49" s="88">
        <f t="shared" si="15"/>
        <v>47</v>
      </c>
      <c r="AF49" s="26">
        <f>IF(AE49="","",WORKDAY(AF48,1,Holiday!$A$2:$A$100000))</f>
        <v>44028</v>
      </c>
      <c r="AG49" s="89">
        <f>_xlfn.IFNA(VLOOKUP($AF49,'THOR i, Index'!$A:$D,4,0),"")</f>
        <v>0.49119000000000002</v>
      </c>
      <c r="AH49" s="90">
        <f t="shared" si="16"/>
        <v>1</v>
      </c>
      <c r="AI49" s="91">
        <f t="shared" si="21"/>
        <v>1.0000134572602739</v>
      </c>
      <c r="AJ49" s="102">
        <f t="shared" si="17"/>
        <v>47</v>
      </c>
      <c r="AK49" s="103">
        <f>IF(AJ49="","",WORKDAY(AK48,1,Holiday!$A$2:$A$100000))</f>
        <v>44028</v>
      </c>
      <c r="AL49" s="125">
        <f>IF(AJ49="","",IF($AK49&gt;=$B$33,$B$34,VLOOKUP($AK49,'THOR i, Index'!$A:$D,4,0)))</f>
        <v>0.49119000000000002</v>
      </c>
      <c r="AM49" s="126">
        <f t="shared" si="18"/>
        <v>1</v>
      </c>
      <c r="AN49" s="127">
        <f t="shared" si="19"/>
        <v>1.0000134572602739</v>
      </c>
    </row>
    <row r="50" spans="2:40" x14ac:dyDescent="0.3">
      <c r="AE50" s="88">
        <f t="shared" si="15"/>
        <v>48</v>
      </c>
      <c r="AF50" s="26">
        <f>IF(AE50="","",WORKDAY(AF49,1,Holiday!$A$2:$A$100000))</f>
        <v>44029</v>
      </c>
      <c r="AG50" s="89">
        <f>_xlfn.IFNA(VLOOKUP($AF50,'THOR i, Index'!$A:$D,4,0),"")</f>
        <v>0.49242999999999998</v>
      </c>
      <c r="AH50" s="90">
        <f t="shared" si="16"/>
        <v>3</v>
      </c>
      <c r="AI50" s="91">
        <f t="shared" si="21"/>
        <v>1.0000404736986301</v>
      </c>
      <c r="AJ50" s="102">
        <f t="shared" si="17"/>
        <v>48</v>
      </c>
      <c r="AK50" s="103">
        <f>IF(AJ50="","",WORKDAY(AK49,1,Holiday!$A$2:$A$100000))</f>
        <v>44029</v>
      </c>
      <c r="AL50" s="125">
        <f>IF(AJ50="","",IF($AK50&gt;=$B$33,$B$34,VLOOKUP($AK50,'THOR i, Index'!$A:$D,4,0)))</f>
        <v>0.49242999999999998</v>
      </c>
      <c r="AM50" s="126">
        <f t="shared" si="18"/>
        <v>3</v>
      </c>
      <c r="AN50" s="127">
        <f t="shared" si="19"/>
        <v>1.0000404736986301</v>
      </c>
    </row>
    <row r="51" spans="2:40" x14ac:dyDescent="0.3">
      <c r="AE51" s="88">
        <f t="shared" si="15"/>
        <v>49</v>
      </c>
      <c r="AF51" s="26">
        <f>IF(AE51="","",WORKDAY(AF50,1,Holiday!$A$2:$A$100000))</f>
        <v>44032</v>
      </c>
      <c r="AG51" s="89">
        <f>_xlfn.IFNA(VLOOKUP($AF51,'THOR i, Index'!$A:$D,4,0),"")</f>
        <v>0.49258999999999997</v>
      </c>
      <c r="AH51" s="90">
        <f t="shared" si="16"/>
        <v>1</v>
      </c>
      <c r="AI51" s="91">
        <f t="shared" si="21"/>
        <v>1.0000134956164384</v>
      </c>
      <c r="AJ51" s="102">
        <f t="shared" si="17"/>
        <v>49</v>
      </c>
      <c r="AK51" s="103">
        <f>IF(AJ51="","",WORKDAY(AK50,1,Holiday!$A$2:$A$100000))</f>
        <v>44032</v>
      </c>
      <c r="AL51" s="125">
        <f>IF(AJ51="","",IF($AK51&gt;=$B$33,$B$34,VLOOKUP($AK51,'THOR i, Index'!$A:$D,4,0)))</f>
        <v>0.49258999999999997</v>
      </c>
      <c r="AM51" s="126">
        <f t="shared" si="18"/>
        <v>1</v>
      </c>
      <c r="AN51" s="127">
        <f t="shared" si="19"/>
        <v>1.0000134956164384</v>
      </c>
    </row>
    <row r="52" spans="2:40" x14ac:dyDescent="0.3">
      <c r="B52" s="34"/>
      <c r="AE52" s="88">
        <f t="shared" si="15"/>
        <v>50</v>
      </c>
      <c r="AF52" s="26">
        <f>IF(AE52="","",WORKDAY(AF51,1,Holiday!$A$2:$A$100000))</f>
        <v>44033</v>
      </c>
      <c r="AG52" s="89">
        <f>_xlfn.IFNA(VLOOKUP($AF52,'THOR i, Index'!$A:$D,4,0),"")</f>
        <v>0.49170000000000003</v>
      </c>
      <c r="AH52" s="90">
        <f t="shared" si="16"/>
        <v>1</v>
      </c>
      <c r="AI52" s="91">
        <f t="shared" si="21"/>
        <v>1.0000134712328768</v>
      </c>
      <c r="AJ52" s="102">
        <f t="shared" si="17"/>
        <v>50</v>
      </c>
      <c r="AK52" s="103">
        <f>IF(AJ52="","",WORKDAY(AK51,1,Holiday!$A$2:$A$100000))</f>
        <v>44033</v>
      </c>
      <c r="AL52" s="125">
        <f>IF(AJ52="","",IF($AK52&gt;=$B$33,$B$34,VLOOKUP($AK52,'THOR i, Index'!$A:$D,4,0)))</f>
        <v>0.49170000000000003</v>
      </c>
      <c r="AM52" s="126">
        <f t="shared" si="18"/>
        <v>1</v>
      </c>
      <c r="AN52" s="127">
        <f t="shared" si="19"/>
        <v>1.0000134712328768</v>
      </c>
    </row>
    <row r="53" spans="2:40" x14ac:dyDescent="0.3">
      <c r="AE53" s="88">
        <f t="shared" si="15"/>
        <v>51</v>
      </c>
      <c r="AF53" s="26">
        <f>IF(AE53="","",WORKDAY(AF52,1,Holiday!$A$2:$A$100000))</f>
        <v>44034</v>
      </c>
      <c r="AG53" s="89">
        <f>_xlfn.IFNA(VLOOKUP($AF53,'THOR i, Index'!$A:$D,4,0),"")</f>
        <v>0.49225000000000002</v>
      </c>
      <c r="AH53" s="90">
        <f t="shared" si="16"/>
        <v>1</v>
      </c>
      <c r="AI53" s="91">
        <f t="shared" si="21"/>
        <v>1.0000134863013699</v>
      </c>
      <c r="AJ53" s="102">
        <f t="shared" si="17"/>
        <v>51</v>
      </c>
      <c r="AK53" s="103">
        <f>IF(AJ53="","",WORKDAY(AK52,1,Holiday!$A$2:$A$100000))</f>
        <v>44034</v>
      </c>
      <c r="AL53" s="125">
        <f>IF(AJ53="","",IF($AK53&gt;=$B$33,$B$34,VLOOKUP($AK53,'THOR i, Index'!$A:$D,4,0)))</f>
        <v>0.49225000000000002</v>
      </c>
      <c r="AM53" s="126">
        <f t="shared" si="18"/>
        <v>1</v>
      </c>
      <c r="AN53" s="127">
        <f t="shared" si="19"/>
        <v>1.0000134863013699</v>
      </c>
    </row>
    <row r="54" spans="2:40" x14ac:dyDescent="0.3">
      <c r="AE54" s="88">
        <f t="shared" si="15"/>
        <v>52</v>
      </c>
      <c r="AF54" s="26">
        <f>IF(AE54="","",WORKDAY(AF53,1,Holiday!$A$2:$A$100000))</f>
        <v>44035</v>
      </c>
      <c r="AG54" s="89">
        <f>_xlfn.IFNA(VLOOKUP($AF54,'THOR i, Index'!$A:$D,4,0),"")</f>
        <v>0.49278</v>
      </c>
      <c r="AH54" s="90">
        <f t="shared" si="16"/>
        <v>1</v>
      </c>
      <c r="AI54" s="91">
        <f t="shared" si="21"/>
        <v>1.0000135008219178</v>
      </c>
      <c r="AJ54" s="102">
        <f t="shared" si="17"/>
        <v>52</v>
      </c>
      <c r="AK54" s="103">
        <f>IF(AJ54="","",WORKDAY(AK53,1,Holiday!$A$2:$A$100000))</f>
        <v>44035</v>
      </c>
      <c r="AL54" s="125">
        <f>IF(AJ54="","",IF($AK54&gt;=$B$33,$B$34,VLOOKUP($AK54,'THOR i, Index'!$A:$D,4,0)))</f>
        <v>0.49278</v>
      </c>
      <c r="AM54" s="126">
        <f t="shared" si="18"/>
        <v>1</v>
      </c>
      <c r="AN54" s="127">
        <f t="shared" si="19"/>
        <v>1.0000135008219178</v>
      </c>
    </row>
    <row r="55" spans="2:40" x14ac:dyDescent="0.3">
      <c r="AE55" s="88">
        <f t="shared" si="15"/>
        <v>53</v>
      </c>
      <c r="AF55" s="26">
        <f>IF(AE55="","",WORKDAY(AF54,1,Holiday!$A$2:$A$100000))</f>
        <v>44036</v>
      </c>
      <c r="AG55" s="89">
        <f>_xlfn.IFNA(VLOOKUP($AF55,'THOR i, Index'!$A:$D,4,0),"")</f>
        <v>0.49002000000000001</v>
      </c>
      <c r="AH55" s="90">
        <f t="shared" si="16"/>
        <v>5</v>
      </c>
      <c r="AI55" s="91">
        <f t="shared" si="21"/>
        <v>1.0000671260273972</v>
      </c>
      <c r="AJ55" s="102">
        <f t="shared" si="17"/>
        <v>53</v>
      </c>
      <c r="AK55" s="103">
        <f>IF(AJ55="","",WORKDAY(AK54,1,Holiday!$A$2:$A$100000))</f>
        <v>44036</v>
      </c>
      <c r="AL55" s="125">
        <f>IF(AJ55="","",IF($AK55&gt;=$B$33,$B$34,VLOOKUP($AK55,'THOR i, Index'!$A:$D,4,0)))</f>
        <v>0.49002000000000001</v>
      </c>
      <c r="AM55" s="126">
        <f t="shared" si="18"/>
        <v>5</v>
      </c>
      <c r="AN55" s="127">
        <f t="shared" si="19"/>
        <v>1.0000671260273972</v>
      </c>
    </row>
    <row r="56" spans="2:40" x14ac:dyDescent="0.3">
      <c r="L56" s="83"/>
      <c r="AE56" s="88">
        <f t="shared" si="15"/>
        <v>54</v>
      </c>
      <c r="AF56" s="26">
        <f>IF(AE56="","",WORKDAY(AF55,1,Holiday!$A$2:$A$100000))</f>
        <v>44041</v>
      </c>
      <c r="AG56" s="89">
        <f>_xlfn.IFNA(VLOOKUP($AF56,'THOR i, Index'!$A:$D,4,0),"")</f>
        <v>0.48936000000000002</v>
      </c>
      <c r="AH56" s="90">
        <f t="shared" si="16"/>
        <v>1</v>
      </c>
      <c r="AI56" s="91">
        <f t="shared" si="21"/>
        <v>1.0000134071232876</v>
      </c>
      <c r="AJ56" s="102">
        <f t="shared" si="17"/>
        <v>54</v>
      </c>
      <c r="AK56" s="103">
        <f>IF(AJ56="","",WORKDAY(AK55,1,Holiday!$A$2:$A$100000))</f>
        <v>44041</v>
      </c>
      <c r="AL56" s="125">
        <f>IF(AJ56="","",IF($AK56&gt;=$B$33,$B$34,VLOOKUP($AK56,'THOR i, Index'!$A:$D,4,0)))</f>
        <v>0.48936000000000002</v>
      </c>
      <c r="AM56" s="126">
        <f t="shared" si="18"/>
        <v>1</v>
      </c>
      <c r="AN56" s="127">
        <f t="shared" si="19"/>
        <v>1.0000134071232876</v>
      </c>
    </row>
    <row r="57" spans="2:40" x14ac:dyDescent="0.3">
      <c r="AE57" s="88">
        <f t="shared" si="15"/>
        <v>55</v>
      </c>
      <c r="AF57" s="26">
        <f>IF(AE57="","",WORKDAY(AF56,1,Holiday!$A$2:$A$100000))</f>
        <v>44042</v>
      </c>
      <c r="AG57" s="89">
        <f>_xlfn.IFNA(VLOOKUP($AF57,'THOR i, Index'!$A:$D,4,0),"")</f>
        <v>0.49123</v>
      </c>
      <c r="AH57" s="90">
        <f t="shared" si="16"/>
        <v>1</v>
      </c>
      <c r="AI57" s="91">
        <f t="shared" si="21"/>
        <v>1.0000134583561644</v>
      </c>
      <c r="AJ57" s="102">
        <f t="shared" si="17"/>
        <v>55</v>
      </c>
      <c r="AK57" s="103">
        <f>IF(AJ57="","",WORKDAY(AK56,1,Holiday!$A$2:$A$100000))</f>
        <v>44042</v>
      </c>
      <c r="AL57" s="125">
        <f>IF(AJ57="","",IF($AK57&gt;=$B$33,$B$34,VLOOKUP($AK57,'THOR i, Index'!$A:$D,4,0)))</f>
        <v>0.49123</v>
      </c>
      <c r="AM57" s="126">
        <f t="shared" si="18"/>
        <v>1</v>
      </c>
      <c r="AN57" s="127">
        <f t="shared" si="19"/>
        <v>1.0000134583561644</v>
      </c>
    </row>
    <row r="58" spans="2:40" x14ac:dyDescent="0.3">
      <c r="AE58" s="88">
        <f t="shared" si="15"/>
        <v>56</v>
      </c>
      <c r="AF58" s="26">
        <f>IF(AE58="","",WORKDAY(AF57,1,Holiday!$A$2:$A$100000))</f>
        <v>44043</v>
      </c>
      <c r="AG58" s="89">
        <f>_xlfn.IFNA(VLOOKUP($AF58,'THOR i, Index'!$A:$D,4,0),"")</f>
        <v>0.48781999999999998</v>
      </c>
      <c r="AH58" s="90">
        <f t="shared" si="16"/>
        <v>3</v>
      </c>
      <c r="AI58" s="91">
        <f t="shared" si="21"/>
        <v>1.0000400947945205</v>
      </c>
      <c r="AJ58" s="102">
        <f t="shared" si="17"/>
        <v>56</v>
      </c>
      <c r="AK58" s="103">
        <f>IF(AJ58="","",WORKDAY(AK57,1,Holiday!$A$2:$A$100000))</f>
        <v>44043</v>
      </c>
      <c r="AL58" s="125">
        <f>IF(AJ58="","",IF($AK58&gt;=$B$33,$B$34,VLOOKUP($AK58,'THOR i, Index'!$A:$D,4,0)))</f>
        <v>0.48781999999999998</v>
      </c>
      <c r="AM58" s="126">
        <f t="shared" si="18"/>
        <v>3</v>
      </c>
      <c r="AN58" s="127">
        <f t="shared" si="19"/>
        <v>1.0000400947945205</v>
      </c>
    </row>
    <row r="59" spans="2:40" x14ac:dyDescent="0.3">
      <c r="AE59" s="88">
        <f t="shared" si="15"/>
        <v>57</v>
      </c>
      <c r="AF59" s="26">
        <f>IF(AE59="","",WORKDAY(AF58,1,Holiday!$A$2:$A$100000))</f>
        <v>44046</v>
      </c>
      <c r="AG59" s="89">
        <f>_xlfn.IFNA(VLOOKUP($AF59,'THOR i, Index'!$A:$D,4,0),"")</f>
        <v>0.48924000000000001</v>
      </c>
      <c r="AH59" s="90">
        <f t="shared" si="16"/>
        <v>1</v>
      </c>
      <c r="AI59" s="91">
        <f t="shared" si="21"/>
        <v>1.0000134038356165</v>
      </c>
      <c r="AJ59" s="102">
        <f t="shared" si="17"/>
        <v>57</v>
      </c>
      <c r="AK59" s="103">
        <f>IF(AJ59="","",WORKDAY(AK58,1,Holiday!$A$2:$A$100000))</f>
        <v>44046</v>
      </c>
      <c r="AL59" s="125">
        <f>IF(AJ59="","",IF($AK59&gt;=$B$33,$B$34,VLOOKUP($AK59,'THOR i, Index'!$A:$D,4,0)))</f>
        <v>0.48924000000000001</v>
      </c>
      <c r="AM59" s="126">
        <f t="shared" si="18"/>
        <v>1</v>
      </c>
      <c r="AN59" s="127">
        <f t="shared" si="19"/>
        <v>1.0000134038356165</v>
      </c>
    </row>
    <row r="60" spans="2:40" x14ac:dyDescent="0.3">
      <c r="AE60" s="88">
        <f t="shared" si="15"/>
        <v>58</v>
      </c>
      <c r="AF60" s="26">
        <f>IF(AE60="","",WORKDAY(AF59,1,Holiday!$A$2:$A$100000))</f>
        <v>44047</v>
      </c>
      <c r="AG60" s="89">
        <f>_xlfn.IFNA(VLOOKUP($AF60,'THOR i, Index'!$A:$D,4,0),"")</f>
        <v>0.49197000000000002</v>
      </c>
      <c r="AH60" s="90" t="str">
        <f t="shared" si="16"/>
        <v/>
      </c>
      <c r="AI60" s="91" t="str">
        <f t="shared" si="21"/>
        <v/>
      </c>
      <c r="AJ60" s="102">
        <f t="shared" si="17"/>
        <v>58</v>
      </c>
      <c r="AK60" s="103">
        <f>IF(AJ60="","",WORKDAY(AK59,1,Holiday!$A$2:$A$100000))</f>
        <v>44047</v>
      </c>
      <c r="AL60" s="125">
        <f>IF(AJ60="","",IF($AK60&gt;=$B$33,$B$34,VLOOKUP($AK60,'THOR i, Index'!$A:$D,4,0)))</f>
        <v>0.49197000000000002</v>
      </c>
      <c r="AM60" s="126">
        <f t="shared" si="18"/>
        <v>1</v>
      </c>
      <c r="AN60" s="127">
        <f t="shared" si="19"/>
        <v>1.0000134786301369</v>
      </c>
    </row>
    <row r="61" spans="2:40" x14ac:dyDescent="0.3">
      <c r="AE61" s="88" t="str">
        <f t="shared" si="15"/>
        <v/>
      </c>
      <c r="AF61" s="26" t="str">
        <f>IF(AE61="","",WORKDAY(AF60,1,Holiday!$A$2:$A$100000))</f>
        <v/>
      </c>
      <c r="AG61" s="89" t="str">
        <f>_xlfn.IFNA(VLOOKUP($AF61,'THOR i, Index'!$A:$D,4,0),"")</f>
        <v/>
      </c>
      <c r="AH61" s="90" t="str">
        <f t="shared" si="16"/>
        <v/>
      </c>
      <c r="AI61" s="91" t="str">
        <f t="shared" si="21"/>
        <v/>
      </c>
      <c r="AJ61" s="102">
        <f t="shared" si="17"/>
        <v>59</v>
      </c>
      <c r="AK61" s="103">
        <f>IF(AJ61="","",WORKDAY(AK60,1,Holiday!$A$2:$A$100000))</f>
        <v>44048</v>
      </c>
      <c r="AL61" s="125">
        <f>IF(AJ61="","",IF($AK61&gt;=$B$33,$B$34,VLOOKUP($AK61,'THOR i, Index'!$A:$D,4,0)))</f>
        <v>0.49304999999999999</v>
      </c>
      <c r="AM61" s="126">
        <f t="shared" si="18"/>
        <v>1</v>
      </c>
      <c r="AN61" s="127">
        <f t="shared" si="19"/>
        <v>1.0000135082191781</v>
      </c>
    </row>
    <row r="62" spans="2:40" x14ac:dyDescent="0.3">
      <c r="AE62" s="88" t="str">
        <f t="shared" si="15"/>
        <v/>
      </c>
      <c r="AF62" s="26" t="str">
        <f>IF(AE62="","",WORKDAY(AF61,1,Holiday!$A$2:$A$100000))</f>
        <v/>
      </c>
      <c r="AG62" s="89" t="str">
        <f>_xlfn.IFNA(VLOOKUP($AF62,'THOR i, Index'!$A:$D,4,0),"")</f>
        <v/>
      </c>
      <c r="AH62" s="90" t="str">
        <f t="shared" si="16"/>
        <v/>
      </c>
      <c r="AI62" s="91" t="str">
        <f t="shared" si="21"/>
        <v/>
      </c>
      <c r="AJ62" s="102">
        <f t="shared" si="17"/>
        <v>60</v>
      </c>
      <c r="AK62" s="103">
        <f>IF(AJ62="","",WORKDAY(AK61,1,Holiday!$A$2:$A$100000))</f>
        <v>44049</v>
      </c>
      <c r="AL62" s="125">
        <f>IF(AJ62="","",IF($AK62&gt;=$B$33,$B$34,VLOOKUP($AK62,'THOR i, Index'!$A:$D,4,0)))</f>
        <v>0.49367</v>
      </c>
      <c r="AM62" s="126">
        <f t="shared" si="18"/>
        <v>1</v>
      </c>
      <c r="AN62" s="127">
        <f t="shared" si="19"/>
        <v>1.0000135252054794</v>
      </c>
    </row>
    <row r="63" spans="2:40" x14ac:dyDescent="0.3">
      <c r="AE63" s="88" t="str">
        <f t="shared" si="15"/>
        <v/>
      </c>
      <c r="AF63" s="26" t="str">
        <f>IF(AE63="","",WORKDAY(AF62,1,Holiday!$A$2:$A$100000))</f>
        <v/>
      </c>
      <c r="AG63" s="89" t="str">
        <f>_xlfn.IFNA(VLOOKUP($AF63,'THOR i, Index'!$A:$D,4,0),"")</f>
        <v/>
      </c>
      <c r="AH63" s="90" t="str">
        <f t="shared" si="16"/>
        <v/>
      </c>
      <c r="AI63" s="91" t="str">
        <f t="shared" si="21"/>
        <v/>
      </c>
      <c r="AJ63" s="102">
        <f t="shared" si="17"/>
        <v>61</v>
      </c>
      <c r="AK63" s="103">
        <f>IF(AJ63="","",WORKDAY(AK62,1,Holiday!$A$2:$A$100000))</f>
        <v>44050</v>
      </c>
      <c r="AL63" s="125">
        <f>IF(AJ63="","",IF($AK63&gt;=$B$33,$B$34,VLOOKUP($AK63,'THOR i, Index'!$A:$D,4,0)))</f>
        <v>0.49367</v>
      </c>
      <c r="AM63" s="126" t="str">
        <f t="shared" si="18"/>
        <v/>
      </c>
      <c r="AN63" s="127" t="str">
        <f t="shared" si="19"/>
        <v/>
      </c>
    </row>
    <row r="64" spans="2:40" x14ac:dyDescent="0.3">
      <c r="AE64" s="88" t="str">
        <f t="shared" si="15"/>
        <v/>
      </c>
      <c r="AF64" s="26" t="str">
        <f>IF(AE64="","",WORKDAY(AF63,1,Holiday!$A$2:$A$100000))</f>
        <v/>
      </c>
      <c r="AG64" s="89" t="str">
        <f>_xlfn.IFNA(VLOOKUP($AF64,'THOR i, Index'!$A:$D,4,0),"")</f>
        <v/>
      </c>
      <c r="AH64" s="90" t="str">
        <f t="shared" si="16"/>
        <v/>
      </c>
      <c r="AI64" s="91" t="str">
        <f t="shared" si="21"/>
        <v/>
      </c>
      <c r="AJ64" s="102" t="str">
        <f t="shared" si="17"/>
        <v/>
      </c>
      <c r="AK64" s="103" t="str">
        <f>IF(AJ64="","",WORKDAY(AK63,1,Holiday!$A$2:$A$100000))</f>
        <v/>
      </c>
      <c r="AL64" s="125" t="str">
        <f>IF(AJ64="","",IF($AK64&gt;=$B$33,$B$34,VLOOKUP($AK64,'THOR i, Index'!$A:$D,4,0)))</f>
        <v/>
      </c>
      <c r="AM64" s="126" t="str">
        <f t="shared" si="18"/>
        <v/>
      </c>
      <c r="AN64" s="127" t="str">
        <f t="shared" si="19"/>
        <v/>
      </c>
    </row>
    <row r="65" spans="5:40" x14ac:dyDescent="0.3">
      <c r="AE65" s="88" t="str">
        <f t="shared" si="15"/>
        <v/>
      </c>
      <c r="AF65" s="26" t="str">
        <f>IF(AE65="","",WORKDAY(AF64,1,Holiday!$A$2:$A$100000))</f>
        <v/>
      </c>
      <c r="AG65" s="89" t="str">
        <f>_xlfn.IFNA(VLOOKUP($AF65,'THOR i, Index'!$A:$D,4,0),"")</f>
        <v/>
      </c>
      <c r="AH65" s="90" t="str">
        <f t="shared" si="16"/>
        <v/>
      </c>
      <c r="AI65" s="91" t="str">
        <f t="shared" si="21"/>
        <v/>
      </c>
      <c r="AJ65" s="102" t="str">
        <f t="shared" si="17"/>
        <v/>
      </c>
      <c r="AK65" s="103" t="str">
        <f>IF(AJ65="","",WORKDAY(AK64,1,Holiday!$A$2:$A$100000))</f>
        <v/>
      </c>
      <c r="AL65" s="125" t="str">
        <f>IF(AJ65="","",IF($AK65&gt;=$B$33,$B$34,VLOOKUP($AK65,'THOR i, Index'!$A:$D,4,0)))</f>
        <v/>
      </c>
      <c r="AM65" s="126" t="str">
        <f t="shared" si="18"/>
        <v/>
      </c>
      <c r="AN65" s="127" t="str">
        <f t="shared" si="19"/>
        <v/>
      </c>
    </row>
    <row r="66" spans="5:40" x14ac:dyDescent="0.3">
      <c r="AE66" s="88" t="str">
        <f t="shared" si="15"/>
        <v/>
      </c>
      <c r="AF66" s="26" t="str">
        <f>IF(AE66="","",WORKDAY(AF65,1,Holiday!$A$2:$A$100000))</f>
        <v/>
      </c>
      <c r="AG66" s="89" t="str">
        <f>_xlfn.IFNA(VLOOKUP($AF66,'THOR i, Index'!$A:$D,4,0),"")</f>
        <v/>
      </c>
      <c r="AH66" s="90" t="str">
        <f t="shared" si="16"/>
        <v/>
      </c>
      <c r="AI66" s="91" t="str">
        <f t="shared" si="21"/>
        <v/>
      </c>
      <c r="AJ66" s="102" t="str">
        <f t="shared" si="17"/>
        <v/>
      </c>
      <c r="AK66" s="103" t="str">
        <f>IF(AJ66="","",WORKDAY(AK65,1,Holiday!$A$2:$A$100000))</f>
        <v/>
      </c>
      <c r="AL66" s="125" t="str">
        <f>IF(AJ66="","",IF($AK66&gt;=$B$33,$B$34,VLOOKUP($AK66,'THOR i, Index'!$A:$D,4,0)))</f>
        <v/>
      </c>
      <c r="AM66" s="126" t="str">
        <f t="shared" si="18"/>
        <v/>
      </c>
      <c r="AN66" s="127" t="str">
        <f t="shared" si="19"/>
        <v/>
      </c>
    </row>
    <row r="67" spans="5:40" x14ac:dyDescent="0.3">
      <c r="AE67" s="88" t="str">
        <f t="shared" si="15"/>
        <v/>
      </c>
      <c r="AF67" s="26" t="str">
        <f>IF(AE67="","",WORKDAY(AF66,1,Holiday!$A$2:$A$100000))</f>
        <v/>
      </c>
      <c r="AG67" s="89" t="str">
        <f>_xlfn.IFNA(VLOOKUP($AF67,'THOR i, Index'!$A:$D,4,0),"")</f>
        <v/>
      </c>
      <c r="AH67" s="90" t="str">
        <f t="shared" si="16"/>
        <v/>
      </c>
      <c r="AI67" s="91" t="str">
        <f t="shared" si="21"/>
        <v/>
      </c>
      <c r="AJ67" s="102" t="str">
        <f t="shared" si="17"/>
        <v/>
      </c>
      <c r="AK67" s="103" t="str">
        <f>IF(AJ67="","",WORKDAY(AK66,1,Holiday!$A$2:$A$100000))</f>
        <v/>
      </c>
      <c r="AL67" s="125" t="str">
        <f>IF(AJ67="","",IF($AK67&gt;=$B$33,$B$34,VLOOKUP($AK67,'THOR i, Index'!$A:$D,4,0)))</f>
        <v/>
      </c>
      <c r="AM67" s="126" t="str">
        <f t="shared" si="18"/>
        <v/>
      </c>
      <c r="AN67" s="127" t="str">
        <f t="shared" si="19"/>
        <v/>
      </c>
    </row>
    <row r="68" spans="5:40" x14ac:dyDescent="0.3">
      <c r="AE68" s="88" t="str">
        <f t="shared" ref="AE68:AE131" si="25">IF(AE67&gt;$B$35,"",AE67+1)</f>
        <v/>
      </c>
      <c r="AF68" s="26" t="str">
        <f>IF(AE68="","",WORKDAY(AF67,1,Holiday!$A$2:$A$100000))</f>
        <v/>
      </c>
      <c r="AG68" s="89" t="str">
        <f>_xlfn.IFNA(VLOOKUP($AF68,'THOR i, Index'!$A:$D,4,0),"")</f>
        <v/>
      </c>
      <c r="AH68" s="90" t="str">
        <f t="shared" ref="AH68:AH131" si="26">IFERROR(AF69-AF68,"")</f>
        <v/>
      </c>
      <c r="AI68" s="91" t="str">
        <f t="shared" si="21"/>
        <v/>
      </c>
      <c r="AJ68" s="102" t="str">
        <f t="shared" ref="AJ68:AJ131" si="27">IF(AJ67&gt;$B$41,"",AJ67+1)</f>
        <v/>
      </c>
      <c r="AK68" s="103" t="str">
        <f>IF(AJ68="","",WORKDAY(AK67,1,Holiday!$A$2:$A$100000))</f>
        <v/>
      </c>
      <c r="AL68" s="125" t="str">
        <f>IF(AJ68="","",IF($AK68&gt;=$B$33,$B$34,VLOOKUP($AK68,'THOR i, Index'!$A:$D,4,0)))</f>
        <v/>
      </c>
      <c r="AM68" s="126" t="str">
        <f t="shared" ref="AM68:AM131" si="28">IFERROR(AK69-AK68,"")</f>
        <v/>
      </c>
      <c r="AN68" s="127" t="str">
        <f t="shared" ref="AN68:AN131" si="29">IFERROR(1+$AL68%*$AM68/365,"")</f>
        <v/>
      </c>
    </row>
    <row r="69" spans="5:40" x14ac:dyDescent="0.3">
      <c r="AE69" s="88" t="str">
        <f t="shared" si="25"/>
        <v/>
      </c>
      <c r="AF69" s="26" t="str">
        <f>IF(AE69="","",WORKDAY(AF68,1,Holiday!$A$2:$A$100000))</f>
        <v/>
      </c>
      <c r="AG69" s="89" t="str">
        <f>_xlfn.IFNA(VLOOKUP($AF69,'THOR i, Index'!$A:$D,4,0),"")</f>
        <v/>
      </c>
      <c r="AH69" s="90" t="str">
        <f t="shared" si="26"/>
        <v/>
      </c>
      <c r="AI69" s="91" t="str">
        <f t="shared" ref="AI69:AI132" si="30">IFERROR(1+$AG69%*$AH69/365,"")</f>
        <v/>
      </c>
      <c r="AJ69" s="102" t="str">
        <f t="shared" si="27"/>
        <v/>
      </c>
      <c r="AK69" s="103" t="str">
        <f>IF(AJ69="","",WORKDAY(AK68,1,Holiday!$A$2:$A$100000))</f>
        <v/>
      </c>
      <c r="AL69" s="125" t="str">
        <f>IF(AJ69="","",IF($AK69&gt;=$B$33,$B$34,VLOOKUP($AK69,'THOR i, Index'!$A:$D,4,0)))</f>
        <v/>
      </c>
      <c r="AM69" s="126" t="str">
        <f t="shared" si="28"/>
        <v/>
      </c>
      <c r="AN69" s="127" t="str">
        <f t="shared" si="29"/>
        <v/>
      </c>
    </row>
    <row r="70" spans="5:40" x14ac:dyDescent="0.3">
      <c r="AE70" s="88" t="str">
        <f t="shared" si="25"/>
        <v/>
      </c>
      <c r="AF70" s="26" t="str">
        <f>IF(AE70="","",WORKDAY(AF69,1,Holiday!$A$2:$A$100000))</f>
        <v/>
      </c>
      <c r="AG70" s="89" t="str">
        <f>_xlfn.IFNA(VLOOKUP($AF70,'THOR i, Index'!$A:$D,4,0),"")</f>
        <v/>
      </c>
      <c r="AH70" s="90" t="str">
        <f t="shared" si="26"/>
        <v/>
      </c>
      <c r="AI70" s="91" t="str">
        <f t="shared" si="30"/>
        <v/>
      </c>
      <c r="AJ70" s="102" t="str">
        <f t="shared" si="27"/>
        <v/>
      </c>
      <c r="AK70" s="103" t="str">
        <f>IF(AJ70="","",WORKDAY(AK69,1,Holiday!$A$2:$A$100000))</f>
        <v/>
      </c>
      <c r="AL70" s="125" t="str">
        <f>IF(AJ70="","",IF($AK70&gt;=$B$33,$B$34,VLOOKUP($AK70,'THOR i, Index'!$A:$D,4,0)))</f>
        <v/>
      </c>
      <c r="AM70" s="126" t="str">
        <f t="shared" si="28"/>
        <v/>
      </c>
      <c r="AN70" s="127" t="str">
        <f t="shared" si="29"/>
        <v/>
      </c>
    </row>
    <row r="71" spans="5:40" x14ac:dyDescent="0.3">
      <c r="AE71" s="88" t="str">
        <f t="shared" si="25"/>
        <v/>
      </c>
      <c r="AF71" s="26" t="str">
        <f>IF(AE71="","",WORKDAY(AF70,1,Holiday!$A$2:$A$100000))</f>
        <v/>
      </c>
      <c r="AG71" s="89" t="str">
        <f>_xlfn.IFNA(VLOOKUP($AF71,'THOR i, Index'!$A:$D,4,0),"")</f>
        <v/>
      </c>
      <c r="AH71" s="90" t="str">
        <f t="shared" si="26"/>
        <v/>
      </c>
      <c r="AI71" s="91" t="str">
        <f t="shared" si="30"/>
        <v/>
      </c>
      <c r="AJ71" s="102" t="str">
        <f t="shared" si="27"/>
        <v/>
      </c>
      <c r="AK71" s="103" t="str">
        <f>IF(AJ71="","",WORKDAY(AK70,1,Holiday!$A$2:$A$100000))</f>
        <v/>
      </c>
      <c r="AL71" s="125" t="str">
        <f>IF(AJ71="","",IF($AK71&gt;=$B$33,$B$34,VLOOKUP($AK71,'THOR i, Index'!$A:$D,4,0)))</f>
        <v/>
      </c>
      <c r="AM71" s="126" t="str">
        <f t="shared" si="28"/>
        <v/>
      </c>
      <c r="AN71" s="127" t="str">
        <f t="shared" si="29"/>
        <v/>
      </c>
    </row>
    <row r="72" spans="5:40" x14ac:dyDescent="0.3">
      <c r="AE72" s="88" t="str">
        <f t="shared" si="25"/>
        <v/>
      </c>
      <c r="AF72" s="26" t="str">
        <f>IF(AE72="","",WORKDAY(AF71,1,Holiday!$A$2:$A$100000))</f>
        <v/>
      </c>
      <c r="AG72" s="89" t="str">
        <f>_xlfn.IFNA(VLOOKUP($AF72,'THOR i, Index'!$A:$D,4,0),"")</f>
        <v/>
      </c>
      <c r="AH72" s="90" t="str">
        <f t="shared" si="26"/>
        <v/>
      </c>
      <c r="AI72" s="91" t="str">
        <f t="shared" si="30"/>
        <v/>
      </c>
      <c r="AJ72" s="102" t="str">
        <f t="shared" si="27"/>
        <v/>
      </c>
      <c r="AK72" s="103" t="str">
        <f>IF(AJ72="","",WORKDAY(AK71,1,Holiday!$A$2:$A$100000))</f>
        <v/>
      </c>
      <c r="AL72" s="125" t="str">
        <f>IF(AJ72="","",IF($AK72&gt;=$B$33,$B$34,VLOOKUP($AK72,'THOR i, Index'!$A:$D,4,0)))</f>
        <v/>
      </c>
      <c r="AM72" s="126" t="str">
        <f t="shared" si="28"/>
        <v/>
      </c>
      <c r="AN72" s="127" t="str">
        <f t="shared" si="29"/>
        <v/>
      </c>
    </row>
    <row r="73" spans="5:40" x14ac:dyDescent="0.3">
      <c r="AE73" s="88" t="str">
        <f t="shared" si="25"/>
        <v/>
      </c>
      <c r="AF73" s="26" t="str">
        <f>IF(AE73="","",WORKDAY(AF72,1,Holiday!$A$2:$A$100000))</f>
        <v/>
      </c>
      <c r="AG73" s="89" t="str">
        <f>_xlfn.IFNA(VLOOKUP($AF73,'THOR i, Index'!$A:$D,4,0),"")</f>
        <v/>
      </c>
      <c r="AH73" s="90" t="str">
        <f t="shared" si="26"/>
        <v/>
      </c>
      <c r="AI73" s="91" t="str">
        <f t="shared" si="30"/>
        <v/>
      </c>
      <c r="AJ73" s="102" t="str">
        <f t="shared" si="27"/>
        <v/>
      </c>
      <c r="AK73" s="103" t="str">
        <f>IF(AJ73="","",WORKDAY(AK72,1,Holiday!$A$2:$A$100000))</f>
        <v/>
      </c>
      <c r="AL73" s="125" t="str">
        <f>IF(AJ73="","",IF($AK73&gt;=$B$33,$B$34,VLOOKUP($AK73,'THOR i, Index'!$A:$D,4,0)))</f>
        <v/>
      </c>
      <c r="AM73" s="126" t="str">
        <f t="shared" si="28"/>
        <v/>
      </c>
      <c r="AN73" s="127" t="str">
        <f t="shared" si="29"/>
        <v/>
      </c>
    </row>
    <row r="74" spans="5:40" x14ac:dyDescent="0.3">
      <c r="AE74" s="88" t="str">
        <f t="shared" si="25"/>
        <v/>
      </c>
      <c r="AF74" s="26" t="str">
        <f>IF(AE74="","",WORKDAY(AF73,1,Holiday!$A$2:$A$100000))</f>
        <v/>
      </c>
      <c r="AG74" s="89" t="str">
        <f>_xlfn.IFNA(VLOOKUP($AF74,'THOR i, Index'!$A:$D,4,0),"")</f>
        <v/>
      </c>
      <c r="AH74" s="90" t="str">
        <f t="shared" si="26"/>
        <v/>
      </c>
      <c r="AI74" s="91" t="str">
        <f t="shared" si="30"/>
        <v/>
      </c>
      <c r="AJ74" s="102" t="str">
        <f t="shared" si="27"/>
        <v/>
      </c>
      <c r="AK74" s="103" t="str">
        <f>IF(AJ74="","",WORKDAY(AK73,1,Holiday!$A$2:$A$100000))</f>
        <v/>
      </c>
      <c r="AL74" s="125" t="str">
        <f>IF(AJ74="","",IF($AK74&gt;=$B$33,$B$34,VLOOKUP($AK74,'THOR i, Index'!$A:$D,4,0)))</f>
        <v/>
      </c>
      <c r="AM74" s="126" t="str">
        <f t="shared" si="28"/>
        <v/>
      </c>
      <c r="AN74" s="127" t="str">
        <f t="shared" si="29"/>
        <v/>
      </c>
    </row>
    <row r="75" spans="5:40" x14ac:dyDescent="0.3">
      <c r="AE75" s="88" t="str">
        <f t="shared" si="25"/>
        <v/>
      </c>
      <c r="AF75" s="26" t="str">
        <f>IF(AE75="","",WORKDAY(AF74,1,Holiday!$A$2:$A$100000))</f>
        <v/>
      </c>
      <c r="AG75" s="89" t="str">
        <f>_xlfn.IFNA(VLOOKUP($AF75,'THOR i, Index'!$A:$D,4,0),"")</f>
        <v/>
      </c>
      <c r="AH75" s="90" t="str">
        <f t="shared" si="26"/>
        <v/>
      </c>
      <c r="AI75" s="91" t="str">
        <f t="shared" si="30"/>
        <v/>
      </c>
      <c r="AJ75" s="102" t="str">
        <f t="shared" si="27"/>
        <v/>
      </c>
      <c r="AK75" s="103" t="str">
        <f>IF(AJ75="","",WORKDAY(AK74,1,Holiday!$A$2:$A$100000))</f>
        <v/>
      </c>
      <c r="AL75" s="125" t="str">
        <f>IF(AJ75="","",IF($AK75&gt;=$B$33,$B$34,VLOOKUP($AK75,'THOR i, Index'!$A:$D,4,0)))</f>
        <v/>
      </c>
      <c r="AM75" s="126" t="str">
        <f t="shared" si="28"/>
        <v/>
      </c>
      <c r="AN75" s="127" t="str">
        <f t="shared" si="29"/>
        <v/>
      </c>
    </row>
    <row r="76" spans="5:40" x14ac:dyDescent="0.3">
      <c r="E76" s="35"/>
      <c r="AE76" s="88" t="str">
        <f t="shared" si="25"/>
        <v/>
      </c>
      <c r="AF76" s="26" t="str">
        <f>IF(AE76="","",WORKDAY(AF75,1,Holiday!$A$2:$A$100000))</f>
        <v/>
      </c>
      <c r="AG76" s="89" t="str">
        <f>_xlfn.IFNA(VLOOKUP($AF76,'THOR i, Index'!$A:$D,4,0),"")</f>
        <v/>
      </c>
      <c r="AH76" s="90" t="str">
        <f t="shared" si="26"/>
        <v/>
      </c>
      <c r="AI76" s="91" t="str">
        <f t="shared" si="30"/>
        <v/>
      </c>
      <c r="AJ76" s="102" t="str">
        <f t="shared" si="27"/>
        <v/>
      </c>
      <c r="AK76" s="103" t="str">
        <f>IF(AJ76="","",WORKDAY(AK75,1,Holiday!$A$2:$A$100000))</f>
        <v/>
      </c>
      <c r="AL76" s="125" t="str">
        <f>IF(AJ76="","",IF($AK76&gt;=$B$33,$B$34,VLOOKUP($AK76,'THOR i, Index'!$A:$D,4,0)))</f>
        <v/>
      </c>
      <c r="AM76" s="126" t="str">
        <f t="shared" si="28"/>
        <v/>
      </c>
      <c r="AN76" s="127" t="str">
        <f t="shared" si="29"/>
        <v/>
      </c>
    </row>
    <row r="77" spans="5:40" x14ac:dyDescent="0.3">
      <c r="AE77" s="88" t="str">
        <f t="shared" si="25"/>
        <v/>
      </c>
      <c r="AF77" s="26" t="str">
        <f>IF(AE77="","",WORKDAY(AF76,1,Holiday!$A$2:$A$100000))</f>
        <v/>
      </c>
      <c r="AG77" s="89" t="str">
        <f>_xlfn.IFNA(VLOOKUP($AF77,'THOR i, Index'!$A:$D,4,0),"")</f>
        <v/>
      </c>
      <c r="AH77" s="90" t="str">
        <f t="shared" si="26"/>
        <v/>
      </c>
      <c r="AI77" s="91" t="str">
        <f t="shared" si="30"/>
        <v/>
      </c>
      <c r="AJ77" s="102" t="str">
        <f t="shared" si="27"/>
        <v/>
      </c>
      <c r="AK77" s="103" t="str">
        <f>IF(AJ77="","",WORKDAY(AK76,1,Holiday!$A$2:$A$100000))</f>
        <v/>
      </c>
      <c r="AL77" s="125" t="str">
        <f>IF(AJ77="","",IF($AK77&gt;=$B$33,$B$34,VLOOKUP($AK77,'THOR i, Index'!$A:$D,4,0)))</f>
        <v/>
      </c>
      <c r="AM77" s="126" t="str">
        <f t="shared" si="28"/>
        <v/>
      </c>
      <c r="AN77" s="127" t="str">
        <f t="shared" si="29"/>
        <v/>
      </c>
    </row>
    <row r="78" spans="5:40" x14ac:dyDescent="0.3">
      <c r="AE78" s="88" t="str">
        <f t="shared" si="25"/>
        <v/>
      </c>
      <c r="AF78" s="26" t="str">
        <f>IF(AE78="","",WORKDAY(AF77,1,Holiday!$A$2:$A$100000))</f>
        <v/>
      </c>
      <c r="AG78" s="89" t="str">
        <f>_xlfn.IFNA(VLOOKUP($AF78,'THOR i, Index'!$A:$D,4,0),"")</f>
        <v/>
      </c>
      <c r="AH78" s="90" t="str">
        <f t="shared" si="26"/>
        <v/>
      </c>
      <c r="AI78" s="91" t="str">
        <f t="shared" si="30"/>
        <v/>
      </c>
      <c r="AJ78" s="102" t="str">
        <f t="shared" si="27"/>
        <v/>
      </c>
      <c r="AK78" s="103" t="str">
        <f>IF(AJ78="","",WORKDAY(AK77,1,Holiday!$A$2:$A$100000))</f>
        <v/>
      </c>
      <c r="AL78" s="125" t="str">
        <f>IF(AJ78="","",IF($AK78&gt;=$B$33,$B$34,VLOOKUP($AK78,'THOR i, Index'!$A:$D,4,0)))</f>
        <v/>
      </c>
      <c r="AM78" s="126" t="str">
        <f t="shared" si="28"/>
        <v/>
      </c>
      <c r="AN78" s="127" t="str">
        <f t="shared" si="29"/>
        <v/>
      </c>
    </row>
    <row r="79" spans="5:40" x14ac:dyDescent="0.3">
      <c r="AE79" s="88" t="str">
        <f t="shared" si="25"/>
        <v/>
      </c>
      <c r="AF79" s="26" t="str">
        <f>IF(AE79="","",WORKDAY(AF78,1,Holiday!$A$2:$A$100000))</f>
        <v/>
      </c>
      <c r="AG79" s="89" t="str">
        <f>_xlfn.IFNA(VLOOKUP($AF79,'THOR i, Index'!$A:$D,4,0),"")</f>
        <v/>
      </c>
      <c r="AH79" s="90" t="str">
        <f t="shared" si="26"/>
        <v/>
      </c>
      <c r="AI79" s="91" t="str">
        <f t="shared" si="30"/>
        <v/>
      </c>
      <c r="AJ79" s="102" t="str">
        <f t="shared" si="27"/>
        <v/>
      </c>
      <c r="AK79" s="103" t="str">
        <f>IF(AJ79="","",WORKDAY(AK78,1,Holiday!$A$2:$A$100000))</f>
        <v/>
      </c>
      <c r="AL79" s="125" t="str">
        <f>IF(AJ79="","",IF($AK79&gt;=$B$33,$B$34,VLOOKUP($AK79,'THOR i, Index'!$A:$D,4,0)))</f>
        <v/>
      </c>
      <c r="AM79" s="126" t="str">
        <f t="shared" si="28"/>
        <v/>
      </c>
      <c r="AN79" s="127" t="str">
        <f t="shared" si="29"/>
        <v/>
      </c>
    </row>
    <row r="80" spans="5:40" x14ac:dyDescent="0.3">
      <c r="AE80" s="88" t="str">
        <f t="shared" si="25"/>
        <v/>
      </c>
      <c r="AF80" s="26" t="str">
        <f>IF(AE80="","",WORKDAY(AF79,1,Holiday!$A$2:$A$100000))</f>
        <v/>
      </c>
      <c r="AG80" s="89" t="str">
        <f>_xlfn.IFNA(VLOOKUP($AF80,'THOR i, Index'!$A:$D,4,0),"")</f>
        <v/>
      </c>
      <c r="AH80" s="90" t="str">
        <f t="shared" si="26"/>
        <v/>
      </c>
      <c r="AI80" s="91" t="str">
        <f t="shared" si="30"/>
        <v/>
      </c>
      <c r="AJ80" s="102" t="str">
        <f t="shared" si="27"/>
        <v/>
      </c>
      <c r="AK80" s="103" t="str">
        <f>IF(AJ80="","",WORKDAY(AK79,1,Holiday!$A$2:$A$100000))</f>
        <v/>
      </c>
      <c r="AL80" s="125" t="str">
        <f>IF(AJ80="","",IF($AK80&gt;=$B$33,$B$34,VLOOKUP($AK80,'THOR i, Index'!$A:$D,4,0)))</f>
        <v/>
      </c>
      <c r="AM80" s="126" t="str">
        <f t="shared" si="28"/>
        <v/>
      </c>
      <c r="AN80" s="127" t="str">
        <f t="shared" si="29"/>
        <v/>
      </c>
    </row>
    <row r="81" spans="6:40" x14ac:dyDescent="0.3">
      <c r="AE81" s="88" t="str">
        <f t="shared" si="25"/>
        <v/>
      </c>
      <c r="AF81" s="26" t="str">
        <f>IF(AE81="","",WORKDAY(AF80,1,Holiday!$A$2:$A$100000))</f>
        <v/>
      </c>
      <c r="AG81" s="89" t="str">
        <f>_xlfn.IFNA(VLOOKUP($AF81,'THOR i, Index'!$A:$D,4,0),"")</f>
        <v/>
      </c>
      <c r="AH81" s="90" t="str">
        <f t="shared" si="26"/>
        <v/>
      </c>
      <c r="AI81" s="91" t="str">
        <f t="shared" si="30"/>
        <v/>
      </c>
      <c r="AJ81" s="102" t="str">
        <f t="shared" si="27"/>
        <v/>
      </c>
      <c r="AK81" s="103" t="str">
        <f>IF(AJ81="","",WORKDAY(AK80,1,Holiday!$A$2:$A$100000))</f>
        <v/>
      </c>
      <c r="AL81" s="125" t="str">
        <f>IF(AJ81="","",IF($AK81&gt;=$B$33,$B$34,VLOOKUP($AK81,'THOR i, Index'!$A:$D,4,0)))</f>
        <v/>
      </c>
      <c r="AM81" s="126" t="str">
        <f t="shared" si="28"/>
        <v/>
      </c>
      <c r="AN81" s="127" t="str">
        <f t="shared" si="29"/>
        <v/>
      </c>
    </row>
    <row r="82" spans="6:40" x14ac:dyDescent="0.3">
      <c r="F82" s="35"/>
      <c r="G82" s="35"/>
      <c r="H82" s="35"/>
      <c r="I82" s="35"/>
      <c r="AE82" s="88" t="str">
        <f t="shared" si="25"/>
        <v/>
      </c>
      <c r="AF82" s="26" t="str">
        <f>IF(AE82="","",WORKDAY(AF81,1,Holiday!$A$2:$A$100000))</f>
        <v/>
      </c>
      <c r="AG82" s="89" t="str">
        <f>_xlfn.IFNA(VLOOKUP($AF82,'THOR i, Index'!$A:$D,4,0),"")</f>
        <v/>
      </c>
      <c r="AH82" s="90" t="str">
        <f t="shared" si="26"/>
        <v/>
      </c>
      <c r="AI82" s="91" t="str">
        <f t="shared" si="30"/>
        <v/>
      </c>
      <c r="AJ82" s="102" t="str">
        <f t="shared" si="27"/>
        <v/>
      </c>
      <c r="AK82" s="103" t="str">
        <f>IF(AJ82="","",WORKDAY(AK81,1,Holiday!$A$2:$A$100000))</f>
        <v/>
      </c>
      <c r="AL82" s="125" t="str">
        <f>IF(AJ82="","",IF($AK82&gt;=$B$33,$B$34,VLOOKUP($AK82,'THOR i, Index'!$A:$D,4,0)))</f>
        <v/>
      </c>
      <c r="AM82" s="126" t="str">
        <f t="shared" si="28"/>
        <v/>
      </c>
      <c r="AN82" s="127" t="str">
        <f t="shared" si="29"/>
        <v/>
      </c>
    </row>
    <row r="83" spans="6:40" x14ac:dyDescent="0.3">
      <c r="F83" s="35"/>
      <c r="G83" s="35"/>
      <c r="H83" s="35"/>
      <c r="I83" s="35"/>
      <c r="AE83" s="88" t="str">
        <f t="shared" si="25"/>
        <v/>
      </c>
      <c r="AF83" s="26" t="str">
        <f>IF(AE83="","",WORKDAY(AF82,1,Holiday!$A$2:$A$100000))</f>
        <v/>
      </c>
      <c r="AG83" s="89" t="str">
        <f>_xlfn.IFNA(VLOOKUP($AF83,'THOR i, Index'!$A:$D,4,0),"")</f>
        <v/>
      </c>
      <c r="AH83" s="90" t="str">
        <f t="shared" si="26"/>
        <v/>
      </c>
      <c r="AI83" s="91" t="str">
        <f t="shared" si="30"/>
        <v/>
      </c>
      <c r="AJ83" s="102" t="str">
        <f t="shared" si="27"/>
        <v/>
      </c>
      <c r="AK83" s="103" t="str">
        <f>IF(AJ83="","",WORKDAY(AK82,1,Holiday!$A$2:$A$100000))</f>
        <v/>
      </c>
      <c r="AL83" s="125" t="str">
        <f>IF(AJ83="","",IF($AK83&gt;=$B$33,$B$34,VLOOKUP($AK83,'THOR i, Index'!$A:$D,4,0)))</f>
        <v/>
      </c>
      <c r="AM83" s="126" t="str">
        <f t="shared" si="28"/>
        <v/>
      </c>
      <c r="AN83" s="127" t="str">
        <f t="shared" si="29"/>
        <v/>
      </c>
    </row>
    <row r="84" spans="6:40" x14ac:dyDescent="0.3">
      <c r="AE84" s="88" t="str">
        <f t="shared" si="25"/>
        <v/>
      </c>
      <c r="AF84" s="26" t="str">
        <f>IF(AE84="","",WORKDAY(AF83,1,Holiday!$A$2:$A$100000))</f>
        <v/>
      </c>
      <c r="AG84" s="89" t="str">
        <f>_xlfn.IFNA(VLOOKUP($AF84,'THOR i, Index'!$A:$D,4,0),"")</f>
        <v/>
      </c>
      <c r="AH84" s="90" t="str">
        <f t="shared" si="26"/>
        <v/>
      </c>
      <c r="AI84" s="91" t="str">
        <f t="shared" si="30"/>
        <v/>
      </c>
      <c r="AJ84" s="102" t="str">
        <f t="shared" si="27"/>
        <v/>
      </c>
      <c r="AK84" s="103" t="str">
        <f>IF(AJ84="","",WORKDAY(AK83,1,Holiday!$A$2:$A$100000))</f>
        <v/>
      </c>
      <c r="AL84" s="125" t="str">
        <f>IF(AJ84="","",IF($AK84&gt;=$B$33,$B$34,VLOOKUP($AK84,'THOR i, Index'!$A:$D,4,0)))</f>
        <v/>
      </c>
      <c r="AM84" s="126" t="str">
        <f t="shared" si="28"/>
        <v/>
      </c>
      <c r="AN84" s="127" t="str">
        <f t="shared" si="29"/>
        <v/>
      </c>
    </row>
    <row r="85" spans="6:40" x14ac:dyDescent="0.3">
      <c r="AE85" s="88" t="str">
        <f t="shared" si="25"/>
        <v/>
      </c>
      <c r="AF85" s="26" t="str">
        <f>IF(AE85="","",WORKDAY(AF84,1,Holiday!$A$2:$A$100000))</f>
        <v/>
      </c>
      <c r="AG85" s="89" t="str">
        <f>_xlfn.IFNA(VLOOKUP($AF85,'THOR i, Index'!$A:$D,4,0),"")</f>
        <v/>
      </c>
      <c r="AH85" s="90" t="str">
        <f t="shared" si="26"/>
        <v/>
      </c>
      <c r="AI85" s="91" t="str">
        <f t="shared" si="30"/>
        <v/>
      </c>
      <c r="AJ85" s="102" t="str">
        <f t="shared" si="27"/>
        <v/>
      </c>
      <c r="AK85" s="103" t="str">
        <f>IF(AJ85="","",WORKDAY(AK84,1,Holiday!$A$2:$A$100000))</f>
        <v/>
      </c>
      <c r="AL85" s="125" t="str">
        <f>IF(AJ85="","",IF($AK85&gt;=$B$33,$B$34,VLOOKUP($AK85,'THOR i, Index'!$A:$D,4,0)))</f>
        <v/>
      </c>
      <c r="AM85" s="126" t="str">
        <f t="shared" si="28"/>
        <v/>
      </c>
      <c r="AN85" s="127" t="str">
        <f t="shared" si="29"/>
        <v/>
      </c>
    </row>
    <row r="86" spans="6:40" x14ac:dyDescent="0.3">
      <c r="AE86" s="88" t="str">
        <f t="shared" si="25"/>
        <v/>
      </c>
      <c r="AF86" s="26" t="str">
        <f>IF(AE86="","",WORKDAY(AF85,1,Holiday!$A$2:$A$100000))</f>
        <v/>
      </c>
      <c r="AG86" s="89" t="str">
        <f>_xlfn.IFNA(VLOOKUP($AF86,'THOR i, Index'!$A:$D,4,0),"")</f>
        <v/>
      </c>
      <c r="AH86" s="90" t="str">
        <f t="shared" si="26"/>
        <v/>
      </c>
      <c r="AI86" s="91" t="str">
        <f t="shared" si="30"/>
        <v/>
      </c>
      <c r="AJ86" s="102" t="str">
        <f t="shared" si="27"/>
        <v/>
      </c>
      <c r="AK86" s="103" t="str">
        <f>IF(AJ86="","",WORKDAY(AK85,1,Holiday!$A$2:$A$100000))</f>
        <v/>
      </c>
      <c r="AL86" s="125" t="str">
        <f>IF(AJ86="","",IF($AK86&gt;=$B$33,$B$34,VLOOKUP($AK86,'THOR i, Index'!$A:$D,4,0)))</f>
        <v/>
      </c>
      <c r="AM86" s="126" t="str">
        <f t="shared" si="28"/>
        <v/>
      </c>
      <c r="AN86" s="127" t="str">
        <f t="shared" si="29"/>
        <v/>
      </c>
    </row>
    <row r="87" spans="6:40" x14ac:dyDescent="0.3">
      <c r="AE87" s="88" t="str">
        <f t="shared" si="25"/>
        <v/>
      </c>
      <c r="AF87" s="26" t="str">
        <f>IF(AE87="","",WORKDAY(AF86,1,Holiday!$A$2:$A$100000))</f>
        <v/>
      </c>
      <c r="AG87" s="89" t="str">
        <f>_xlfn.IFNA(VLOOKUP($AF87,'THOR i, Index'!$A:$D,4,0),"")</f>
        <v/>
      </c>
      <c r="AH87" s="90" t="str">
        <f t="shared" si="26"/>
        <v/>
      </c>
      <c r="AI87" s="91" t="str">
        <f t="shared" si="30"/>
        <v/>
      </c>
      <c r="AJ87" s="102" t="str">
        <f t="shared" si="27"/>
        <v/>
      </c>
      <c r="AK87" s="103" t="str">
        <f>IF(AJ87="","",WORKDAY(AK86,1,Holiday!$A$2:$A$100000))</f>
        <v/>
      </c>
      <c r="AL87" s="125" t="str">
        <f>IF(AJ87="","",IF($AK87&gt;=$B$33,$B$34,VLOOKUP($AK87,'THOR i, Index'!$A:$D,4,0)))</f>
        <v/>
      </c>
      <c r="AM87" s="126" t="str">
        <f t="shared" si="28"/>
        <v/>
      </c>
      <c r="AN87" s="127" t="str">
        <f t="shared" si="29"/>
        <v/>
      </c>
    </row>
    <row r="88" spans="6:40" x14ac:dyDescent="0.3">
      <c r="AE88" s="88" t="str">
        <f t="shared" si="25"/>
        <v/>
      </c>
      <c r="AF88" s="26" t="str">
        <f>IF(AE88="","",WORKDAY(AF87,1,Holiday!$A$2:$A$100000))</f>
        <v/>
      </c>
      <c r="AG88" s="89" t="str">
        <f>_xlfn.IFNA(VLOOKUP($AF88,'THOR i, Index'!$A:$D,4,0),"")</f>
        <v/>
      </c>
      <c r="AH88" s="90" t="str">
        <f t="shared" si="26"/>
        <v/>
      </c>
      <c r="AI88" s="91" t="str">
        <f t="shared" si="30"/>
        <v/>
      </c>
      <c r="AJ88" s="102" t="str">
        <f t="shared" si="27"/>
        <v/>
      </c>
      <c r="AK88" s="103" t="str">
        <f>IF(AJ88="","",WORKDAY(AK87,1,Holiday!$A$2:$A$100000))</f>
        <v/>
      </c>
      <c r="AL88" s="125" t="str">
        <f>IF(AJ88="","",IF($AK88&gt;=$B$33,$B$34,VLOOKUP($AK88,'THOR i, Index'!$A:$D,4,0)))</f>
        <v/>
      </c>
      <c r="AM88" s="126" t="str">
        <f t="shared" si="28"/>
        <v/>
      </c>
      <c r="AN88" s="127" t="str">
        <f t="shared" si="29"/>
        <v/>
      </c>
    </row>
    <row r="89" spans="6:40" x14ac:dyDescent="0.3">
      <c r="AE89" s="88" t="str">
        <f t="shared" si="25"/>
        <v/>
      </c>
      <c r="AF89" s="26" t="str">
        <f>IF(AE89="","",WORKDAY(AF88,1,Holiday!$A$2:$A$100000))</f>
        <v/>
      </c>
      <c r="AG89" s="89" t="str">
        <f>_xlfn.IFNA(VLOOKUP($AF89,'THOR i, Index'!$A:$D,4,0),"")</f>
        <v/>
      </c>
      <c r="AH89" s="90" t="str">
        <f t="shared" si="26"/>
        <v/>
      </c>
      <c r="AI89" s="91" t="str">
        <f t="shared" si="30"/>
        <v/>
      </c>
      <c r="AJ89" s="102" t="str">
        <f t="shared" si="27"/>
        <v/>
      </c>
      <c r="AK89" s="103" t="str">
        <f>IF(AJ89="","",WORKDAY(AK88,1,Holiday!$A$2:$A$100000))</f>
        <v/>
      </c>
      <c r="AL89" s="125" t="str">
        <f>IF(AJ89="","",IF($AK89&gt;=$B$33,$B$34,VLOOKUP($AK89,'THOR i, Index'!$A:$D,4,0)))</f>
        <v/>
      </c>
      <c r="AM89" s="126" t="str">
        <f t="shared" si="28"/>
        <v/>
      </c>
      <c r="AN89" s="127" t="str">
        <f t="shared" si="29"/>
        <v/>
      </c>
    </row>
    <row r="90" spans="6:40" x14ac:dyDescent="0.3">
      <c r="AE90" s="88" t="str">
        <f t="shared" si="25"/>
        <v/>
      </c>
      <c r="AF90" s="26" t="str">
        <f>IF(AE90="","",WORKDAY(AF89,1,Holiday!$A$2:$A$100000))</f>
        <v/>
      </c>
      <c r="AG90" s="89" t="str">
        <f>_xlfn.IFNA(VLOOKUP($AF90,'THOR i, Index'!$A:$D,4,0),"")</f>
        <v/>
      </c>
      <c r="AH90" s="90" t="str">
        <f t="shared" si="26"/>
        <v/>
      </c>
      <c r="AI90" s="91" t="str">
        <f t="shared" si="30"/>
        <v/>
      </c>
      <c r="AJ90" s="102" t="str">
        <f t="shared" si="27"/>
        <v/>
      </c>
      <c r="AK90" s="103" t="str">
        <f>IF(AJ90="","",WORKDAY(AK89,1,Holiday!$A$2:$A$100000))</f>
        <v/>
      </c>
      <c r="AL90" s="125" t="str">
        <f>IF(AJ90="","",IF($AK90&gt;=$B$33,$B$34,VLOOKUP($AK90,'THOR i, Index'!$A:$D,4,0)))</f>
        <v/>
      </c>
      <c r="AM90" s="126" t="str">
        <f t="shared" si="28"/>
        <v/>
      </c>
      <c r="AN90" s="127" t="str">
        <f t="shared" si="29"/>
        <v/>
      </c>
    </row>
    <row r="91" spans="6:40" x14ac:dyDescent="0.3">
      <c r="AE91" s="88" t="str">
        <f t="shared" si="25"/>
        <v/>
      </c>
      <c r="AF91" s="26" t="str">
        <f>IF(AE91="","",WORKDAY(AF90,1,Holiday!$A$2:$A$100000))</f>
        <v/>
      </c>
      <c r="AG91" s="89" t="str">
        <f>_xlfn.IFNA(VLOOKUP($AF91,'THOR i, Index'!$A:$D,4,0),"")</f>
        <v/>
      </c>
      <c r="AH91" s="90" t="str">
        <f t="shared" si="26"/>
        <v/>
      </c>
      <c r="AI91" s="91" t="str">
        <f t="shared" si="30"/>
        <v/>
      </c>
      <c r="AJ91" s="102" t="str">
        <f t="shared" si="27"/>
        <v/>
      </c>
      <c r="AK91" s="103" t="str">
        <f>IF(AJ91="","",WORKDAY(AK90,1,Holiday!$A$2:$A$100000))</f>
        <v/>
      </c>
      <c r="AL91" s="125" t="str">
        <f>IF(AJ91="","",IF($AK91&gt;=$B$33,$B$34,VLOOKUP($AK91,'THOR i, Index'!$A:$D,4,0)))</f>
        <v/>
      </c>
      <c r="AM91" s="126" t="str">
        <f t="shared" si="28"/>
        <v/>
      </c>
      <c r="AN91" s="127" t="str">
        <f t="shared" si="29"/>
        <v/>
      </c>
    </row>
    <row r="92" spans="6:40" x14ac:dyDescent="0.3">
      <c r="AE92" s="88" t="str">
        <f t="shared" si="25"/>
        <v/>
      </c>
      <c r="AF92" s="26" t="str">
        <f>IF(AE92="","",WORKDAY(AF91,1,Holiday!$A$2:$A$100000))</f>
        <v/>
      </c>
      <c r="AG92" s="89" t="str">
        <f>_xlfn.IFNA(VLOOKUP($AF92,'THOR i, Index'!$A:$D,4,0),"")</f>
        <v/>
      </c>
      <c r="AH92" s="90" t="str">
        <f t="shared" si="26"/>
        <v/>
      </c>
      <c r="AI92" s="91" t="str">
        <f t="shared" si="30"/>
        <v/>
      </c>
      <c r="AJ92" s="102" t="str">
        <f t="shared" si="27"/>
        <v/>
      </c>
      <c r="AK92" s="103" t="str">
        <f>IF(AJ92="","",WORKDAY(AK91,1,Holiday!$A$2:$A$100000))</f>
        <v/>
      </c>
      <c r="AL92" s="125" t="str">
        <f>IF(AJ92="","",IF($AK92&gt;=$B$33,$B$34,VLOOKUP($AK92,'THOR i, Index'!$A:$D,4,0)))</f>
        <v/>
      </c>
      <c r="AM92" s="126" t="str">
        <f t="shared" si="28"/>
        <v/>
      </c>
      <c r="AN92" s="127" t="str">
        <f t="shared" si="29"/>
        <v/>
      </c>
    </row>
    <row r="93" spans="6:40" x14ac:dyDescent="0.3">
      <c r="AE93" s="88" t="str">
        <f t="shared" si="25"/>
        <v/>
      </c>
      <c r="AF93" s="26" t="str">
        <f>IF(AE93="","",WORKDAY(AF92,1,Holiday!$A$2:$A$100000))</f>
        <v/>
      </c>
      <c r="AG93" s="89" t="str">
        <f>_xlfn.IFNA(VLOOKUP($AF93,'THOR i, Index'!$A:$D,4,0),"")</f>
        <v/>
      </c>
      <c r="AH93" s="90" t="str">
        <f t="shared" si="26"/>
        <v/>
      </c>
      <c r="AI93" s="91" t="str">
        <f t="shared" si="30"/>
        <v/>
      </c>
      <c r="AJ93" s="102" t="str">
        <f t="shared" si="27"/>
        <v/>
      </c>
      <c r="AK93" s="103" t="str">
        <f>IF(AJ93="","",WORKDAY(AK92,1,Holiday!$A$2:$A$100000))</f>
        <v/>
      </c>
      <c r="AL93" s="125" t="str">
        <f>IF(AJ93="","",IF($AK93&gt;=$B$33,$B$34,VLOOKUP($AK93,'THOR i, Index'!$A:$D,4,0)))</f>
        <v/>
      </c>
      <c r="AM93" s="126" t="str">
        <f t="shared" si="28"/>
        <v/>
      </c>
      <c r="AN93" s="127" t="str">
        <f t="shared" si="29"/>
        <v/>
      </c>
    </row>
    <row r="94" spans="6:40" x14ac:dyDescent="0.3">
      <c r="AE94" s="88" t="str">
        <f t="shared" si="25"/>
        <v/>
      </c>
      <c r="AF94" s="26" t="str">
        <f>IF(AE94="","",WORKDAY(AF93,1,Holiday!$A$2:$A$100000))</f>
        <v/>
      </c>
      <c r="AG94" s="89" t="str">
        <f>_xlfn.IFNA(VLOOKUP($AF94,'THOR i, Index'!$A:$D,4,0),"")</f>
        <v/>
      </c>
      <c r="AH94" s="90" t="str">
        <f t="shared" si="26"/>
        <v/>
      </c>
      <c r="AI94" s="91" t="str">
        <f t="shared" si="30"/>
        <v/>
      </c>
      <c r="AJ94" s="102" t="str">
        <f t="shared" si="27"/>
        <v/>
      </c>
      <c r="AK94" s="103" t="str">
        <f>IF(AJ94="","",WORKDAY(AK93,1,Holiday!$A$2:$A$100000))</f>
        <v/>
      </c>
      <c r="AL94" s="125" t="str">
        <f>IF(AJ94="","",IF($AK94&gt;=$B$33,$B$34,VLOOKUP($AK94,'THOR i, Index'!$A:$D,4,0)))</f>
        <v/>
      </c>
      <c r="AM94" s="126" t="str">
        <f t="shared" si="28"/>
        <v/>
      </c>
      <c r="AN94" s="127" t="str">
        <f t="shared" si="29"/>
        <v/>
      </c>
    </row>
    <row r="95" spans="6:40" x14ac:dyDescent="0.3">
      <c r="AE95" s="88" t="str">
        <f t="shared" si="25"/>
        <v/>
      </c>
      <c r="AF95" s="26" t="str">
        <f>IF(AE95="","",WORKDAY(AF94,1,Holiday!$A$2:$A$100000))</f>
        <v/>
      </c>
      <c r="AG95" s="89" t="str">
        <f>_xlfn.IFNA(VLOOKUP($AF95,'THOR i, Index'!$A:$D,4,0),"")</f>
        <v/>
      </c>
      <c r="AH95" s="90" t="str">
        <f t="shared" si="26"/>
        <v/>
      </c>
      <c r="AI95" s="91" t="str">
        <f t="shared" si="30"/>
        <v/>
      </c>
      <c r="AJ95" s="102" t="str">
        <f t="shared" si="27"/>
        <v/>
      </c>
      <c r="AK95" s="103" t="str">
        <f>IF(AJ95="","",WORKDAY(AK94,1,Holiday!$A$2:$A$100000))</f>
        <v/>
      </c>
      <c r="AL95" s="125" t="str">
        <f>IF(AJ95="","",IF($AK95&gt;=$B$33,$B$34,VLOOKUP($AK95,'THOR i, Index'!$A:$D,4,0)))</f>
        <v/>
      </c>
      <c r="AM95" s="126" t="str">
        <f t="shared" si="28"/>
        <v/>
      </c>
      <c r="AN95" s="127" t="str">
        <f t="shared" si="29"/>
        <v/>
      </c>
    </row>
    <row r="96" spans="6:40" x14ac:dyDescent="0.3">
      <c r="AE96" s="88" t="str">
        <f t="shared" si="25"/>
        <v/>
      </c>
      <c r="AF96" s="26" t="str">
        <f>IF(AE96="","",WORKDAY(AF95,1,Holiday!$A$2:$A$100000))</f>
        <v/>
      </c>
      <c r="AG96" s="89" t="str">
        <f>_xlfn.IFNA(VLOOKUP($AF96,'THOR i, Index'!$A:$D,4,0),"")</f>
        <v/>
      </c>
      <c r="AH96" s="90" t="str">
        <f t="shared" si="26"/>
        <v/>
      </c>
      <c r="AI96" s="91" t="str">
        <f t="shared" si="30"/>
        <v/>
      </c>
      <c r="AJ96" s="102" t="str">
        <f t="shared" si="27"/>
        <v/>
      </c>
      <c r="AK96" s="103" t="str">
        <f>IF(AJ96="","",WORKDAY(AK95,1,Holiday!$A$2:$A$100000))</f>
        <v/>
      </c>
      <c r="AL96" s="125" t="str">
        <f>IF(AJ96="","",IF($AK96&gt;=$B$33,$B$34,VLOOKUP($AK96,'THOR i, Index'!$A:$D,4,0)))</f>
        <v/>
      </c>
      <c r="AM96" s="126" t="str">
        <f t="shared" si="28"/>
        <v/>
      </c>
      <c r="AN96" s="127" t="str">
        <f t="shared" si="29"/>
        <v/>
      </c>
    </row>
    <row r="97" spans="31:40" x14ac:dyDescent="0.3">
      <c r="AE97" s="88" t="str">
        <f t="shared" si="25"/>
        <v/>
      </c>
      <c r="AF97" s="26" t="str">
        <f>IF(AE97="","",WORKDAY(AF96,1,Holiday!$A$2:$A$100000))</f>
        <v/>
      </c>
      <c r="AG97" s="89" t="str">
        <f>_xlfn.IFNA(VLOOKUP($AF97,'THOR i, Index'!$A:$D,4,0),"")</f>
        <v/>
      </c>
      <c r="AH97" s="90" t="str">
        <f t="shared" si="26"/>
        <v/>
      </c>
      <c r="AI97" s="91" t="str">
        <f t="shared" si="30"/>
        <v/>
      </c>
      <c r="AJ97" s="102" t="str">
        <f t="shared" si="27"/>
        <v/>
      </c>
      <c r="AK97" s="103" t="str">
        <f>IF(AJ97="","",WORKDAY(AK96,1,Holiday!$A$2:$A$100000))</f>
        <v/>
      </c>
      <c r="AL97" s="125" t="str">
        <f>IF(AJ97="","",IF($AK97&gt;=$B$33,$B$34,VLOOKUP($AK97,'THOR i, Index'!$A:$D,4,0)))</f>
        <v/>
      </c>
      <c r="AM97" s="126" t="str">
        <f t="shared" si="28"/>
        <v/>
      </c>
      <c r="AN97" s="127" t="str">
        <f t="shared" si="29"/>
        <v/>
      </c>
    </row>
    <row r="98" spans="31:40" x14ac:dyDescent="0.3">
      <c r="AE98" s="88" t="str">
        <f t="shared" si="25"/>
        <v/>
      </c>
      <c r="AF98" s="26" t="str">
        <f>IF(AE98="","",WORKDAY(AF97,1,Holiday!$A$2:$A$100000))</f>
        <v/>
      </c>
      <c r="AG98" s="89" t="str">
        <f>_xlfn.IFNA(VLOOKUP($AF98,'THOR i, Index'!$A:$D,4,0),"")</f>
        <v/>
      </c>
      <c r="AH98" s="90" t="str">
        <f t="shared" si="26"/>
        <v/>
      </c>
      <c r="AI98" s="91" t="str">
        <f t="shared" si="30"/>
        <v/>
      </c>
      <c r="AJ98" s="102" t="str">
        <f t="shared" si="27"/>
        <v/>
      </c>
      <c r="AK98" s="103" t="str">
        <f>IF(AJ98="","",WORKDAY(AK97,1,Holiday!$A$2:$A$100000))</f>
        <v/>
      </c>
      <c r="AL98" s="125" t="str">
        <f>IF(AJ98="","",IF($AK98&gt;=$B$33,$B$34,VLOOKUP($AK98,'THOR i, Index'!$A:$D,4,0)))</f>
        <v/>
      </c>
      <c r="AM98" s="126" t="str">
        <f t="shared" si="28"/>
        <v/>
      </c>
      <c r="AN98" s="127" t="str">
        <f t="shared" si="29"/>
        <v/>
      </c>
    </row>
    <row r="99" spans="31:40" x14ac:dyDescent="0.3">
      <c r="AE99" s="88" t="str">
        <f t="shared" si="25"/>
        <v/>
      </c>
      <c r="AF99" s="26" t="str">
        <f>IF(AE99="","",WORKDAY(AF98,1,Holiday!$A$2:$A$100000))</f>
        <v/>
      </c>
      <c r="AG99" s="89" t="str">
        <f>_xlfn.IFNA(VLOOKUP($AF99,'THOR i, Index'!$A:$D,4,0),"")</f>
        <v/>
      </c>
      <c r="AH99" s="90" t="str">
        <f t="shared" si="26"/>
        <v/>
      </c>
      <c r="AI99" s="91" t="str">
        <f t="shared" si="30"/>
        <v/>
      </c>
      <c r="AJ99" s="102" t="str">
        <f t="shared" si="27"/>
        <v/>
      </c>
      <c r="AK99" s="103" t="str">
        <f>IF(AJ99="","",WORKDAY(AK98,1,Holiday!$A$2:$A$100000))</f>
        <v/>
      </c>
      <c r="AL99" s="125" t="str">
        <f>IF(AJ99="","",IF($AK99&gt;=$B$33,$B$34,VLOOKUP($AK99,'THOR i, Index'!$A:$D,4,0)))</f>
        <v/>
      </c>
      <c r="AM99" s="126" t="str">
        <f t="shared" si="28"/>
        <v/>
      </c>
      <c r="AN99" s="127" t="str">
        <f t="shared" si="29"/>
        <v/>
      </c>
    </row>
    <row r="100" spans="31:40" x14ac:dyDescent="0.3">
      <c r="AE100" s="88" t="str">
        <f t="shared" si="25"/>
        <v/>
      </c>
      <c r="AF100" s="26" t="str">
        <f>IF(AE100="","",WORKDAY(AF99,1,Holiday!$A$2:$A$100000))</f>
        <v/>
      </c>
      <c r="AG100" s="89" t="str">
        <f>_xlfn.IFNA(VLOOKUP($AF100,'THOR i, Index'!$A:$D,4,0),"")</f>
        <v/>
      </c>
      <c r="AH100" s="90" t="str">
        <f t="shared" si="26"/>
        <v/>
      </c>
      <c r="AI100" s="91" t="str">
        <f t="shared" si="30"/>
        <v/>
      </c>
      <c r="AJ100" s="102" t="str">
        <f t="shared" si="27"/>
        <v/>
      </c>
      <c r="AK100" s="103" t="str">
        <f>IF(AJ100="","",WORKDAY(AK99,1,Holiday!$A$2:$A$100000))</f>
        <v/>
      </c>
      <c r="AL100" s="125" t="str">
        <f>IF(AJ100="","",IF($AK100&gt;=$B$33,$B$34,VLOOKUP($AK100,'THOR i, Index'!$A:$D,4,0)))</f>
        <v/>
      </c>
      <c r="AM100" s="126" t="str">
        <f t="shared" si="28"/>
        <v/>
      </c>
      <c r="AN100" s="127" t="str">
        <f t="shared" si="29"/>
        <v/>
      </c>
    </row>
    <row r="101" spans="31:40" x14ac:dyDescent="0.3">
      <c r="AE101" s="88" t="str">
        <f t="shared" si="25"/>
        <v/>
      </c>
      <c r="AF101" s="26" t="str">
        <f>IF(AE101="","",WORKDAY(AF100,1,Holiday!$A$2:$A$100000))</f>
        <v/>
      </c>
      <c r="AG101" s="89" t="str">
        <f>_xlfn.IFNA(VLOOKUP($AF101,'THOR i, Index'!$A:$D,4,0),"")</f>
        <v/>
      </c>
      <c r="AH101" s="90" t="str">
        <f t="shared" si="26"/>
        <v/>
      </c>
      <c r="AI101" s="91" t="str">
        <f t="shared" si="30"/>
        <v/>
      </c>
      <c r="AJ101" s="102" t="str">
        <f t="shared" si="27"/>
        <v/>
      </c>
      <c r="AK101" s="103" t="str">
        <f>IF(AJ101="","",WORKDAY(AK100,1,Holiday!$A$2:$A$100000))</f>
        <v/>
      </c>
      <c r="AL101" s="125" t="str">
        <f>IF(AJ101="","",IF($AK101&gt;=$B$33,$B$34,VLOOKUP($AK101,'THOR i, Index'!$A:$D,4,0)))</f>
        <v/>
      </c>
      <c r="AM101" s="126" t="str">
        <f t="shared" si="28"/>
        <v/>
      </c>
      <c r="AN101" s="127" t="str">
        <f t="shared" si="29"/>
        <v/>
      </c>
    </row>
    <row r="102" spans="31:40" x14ac:dyDescent="0.3">
      <c r="AE102" s="88" t="str">
        <f t="shared" si="25"/>
        <v/>
      </c>
      <c r="AF102" s="26" t="str">
        <f>IF(AE102="","",WORKDAY(AF101,1,Holiday!$A$2:$A$100000))</f>
        <v/>
      </c>
      <c r="AG102" s="89" t="str">
        <f>_xlfn.IFNA(VLOOKUP($AF102,'THOR i, Index'!$A:$D,4,0),"")</f>
        <v/>
      </c>
      <c r="AH102" s="90" t="str">
        <f t="shared" si="26"/>
        <v/>
      </c>
      <c r="AI102" s="91" t="str">
        <f t="shared" si="30"/>
        <v/>
      </c>
      <c r="AJ102" s="102" t="str">
        <f t="shared" si="27"/>
        <v/>
      </c>
      <c r="AK102" s="103" t="str">
        <f>IF(AJ102="","",WORKDAY(AK101,1,Holiday!$A$2:$A$100000))</f>
        <v/>
      </c>
      <c r="AL102" s="125" t="str">
        <f>IF(AJ102="","",IF($AK102&gt;=$B$33,$B$34,VLOOKUP($AK102,'THOR i, Index'!$A:$D,4,0)))</f>
        <v/>
      </c>
      <c r="AM102" s="126" t="str">
        <f t="shared" si="28"/>
        <v/>
      </c>
      <c r="AN102" s="127" t="str">
        <f t="shared" si="29"/>
        <v/>
      </c>
    </row>
    <row r="103" spans="31:40" x14ac:dyDescent="0.3">
      <c r="AE103" s="88" t="str">
        <f t="shared" si="25"/>
        <v/>
      </c>
      <c r="AF103" s="26" t="str">
        <f>IF(AE103="","",WORKDAY(AF102,1,Holiday!$A$2:$A$100000))</f>
        <v/>
      </c>
      <c r="AG103" s="89" t="str">
        <f>_xlfn.IFNA(VLOOKUP($AF103,'THOR i, Index'!$A:$D,4,0),"")</f>
        <v/>
      </c>
      <c r="AH103" s="90" t="str">
        <f t="shared" si="26"/>
        <v/>
      </c>
      <c r="AI103" s="91" t="str">
        <f t="shared" si="30"/>
        <v/>
      </c>
      <c r="AJ103" s="102" t="str">
        <f t="shared" si="27"/>
        <v/>
      </c>
      <c r="AK103" s="103" t="str">
        <f>IF(AJ103="","",WORKDAY(AK102,1,Holiday!$A$2:$A$100000))</f>
        <v/>
      </c>
      <c r="AL103" s="125" t="str">
        <f>IF(AJ103="","",IF($AK103&gt;=$B$33,$B$34,VLOOKUP($AK103,'THOR i, Index'!$A:$D,4,0)))</f>
        <v/>
      </c>
      <c r="AM103" s="126" t="str">
        <f t="shared" si="28"/>
        <v/>
      </c>
      <c r="AN103" s="127" t="str">
        <f t="shared" si="29"/>
        <v/>
      </c>
    </row>
    <row r="104" spans="31:40" x14ac:dyDescent="0.3">
      <c r="AE104" s="88" t="str">
        <f t="shared" si="25"/>
        <v/>
      </c>
      <c r="AF104" s="26" t="str">
        <f>IF(AE104="","",WORKDAY(AF103,1,Holiday!$A$2:$A$100000))</f>
        <v/>
      </c>
      <c r="AG104" s="89" t="str">
        <f>_xlfn.IFNA(VLOOKUP($AF104,'THOR i, Index'!$A:$D,4,0),"")</f>
        <v/>
      </c>
      <c r="AH104" s="90" t="str">
        <f t="shared" si="26"/>
        <v/>
      </c>
      <c r="AI104" s="91" t="str">
        <f t="shared" si="30"/>
        <v/>
      </c>
      <c r="AJ104" s="102" t="str">
        <f t="shared" si="27"/>
        <v/>
      </c>
      <c r="AK104" s="103" t="str">
        <f>IF(AJ104="","",WORKDAY(AK103,1,Holiday!$A$2:$A$100000))</f>
        <v/>
      </c>
      <c r="AL104" s="125" t="str">
        <f>IF(AJ104="","",IF($AK104&gt;=$B$33,$B$34,VLOOKUP($AK104,'THOR i, Index'!$A:$D,4,0)))</f>
        <v/>
      </c>
      <c r="AM104" s="126" t="str">
        <f t="shared" si="28"/>
        <v/>
      </c>
      <c r="AN104" s="127" t="str">
        <f t="shared" si="29"/>
        <v/>
      </c>
    </row>
    <row r="105" spans="31:40" x14ac:dyDescent="0.3">
      <c r="AE105" s="88" t="str">
        <f t="shared" si="25"/>
        <v/>
      </c>
      <c r="AF105" s="26" t="str">
        <f>IF(AE105="","",WORKDAY(AF104,1,Holiday!$A$2:$A$100000))</f>
        <v/>
      </c>
      <c r="AG105" s="89" t="str">
        <f>_xlfn.IFNA(VLOOKUP($AF105,'THOR i, Index'!$A:$D,4,0),"")</f>
        <v/>
      </c>
      <c r="AH105" s="90" t="str">
        <f t="shared" si="26"/>
        <v/>
      </c>
      <c r="AI105" s="91" t="str">
        <f t="shared" si="30"/>
        <v/>
      </c>
      <c r="AJ105" s="102" t="str">
        <f t="shared" si="27"/>
        <v/>
      </c>
      <c r="AK105" s="103" t="str">
        <f>IF(AJ105="","",WORKDAY(AK104,1,Holiday!$A$2:$A$100000))</f>
        <v/>
      </c>
      <c r="AL105" s="125" t="str">
        <f>IF(AJ105="","",IF($AK105&gt;=$B$33,$B$34,VLOOKUP($AK105,'THOR i, Index'!$A:$D,4,0)))</f>
        <v/>
      </c>
      <c r="AM105" s="126" t="str">
        <f t="shared" si="28"/>
        <v/>
      </c>
      <c r="AN105" s="127" t="str">
        <f t="shared" si="29"/>
        <v/>
      </c>
    </row>
    <row r="106" spans="31:40" x14ac:dyDescent="0.3">
      <c r="AE106" s="88" t="str">
        <f t="shared" si="25"/>
        <v/>
      </c>
      <c r="AF106" s="26" t="str">
        <f>IF(AE106="","",WORKDAY(AF105,1,Holiday!$A$2:$A$100000))</f>
        <v/>
      </c>
      <c r="AG106" s="89" t="str">
        <f>_xlfn.IFNA(VLOOKUP($AF106,'THOR i, Index'!$A:$D,4,0),"")</f>
        <v/>
      </c>
      <c r="AH106" s="90" t="str">
        <f t="shared" si="26"/>
        <v/>
      </c>
      <c r="AI106" s="91" t="str">
        <f t="shared" si="30"/>
        <v/>
      </c>
      <c r="AJ106" s="102" t="str">
        <f t="shared" si="27"/>
        <v/>
      </c>
      <c r="AK106" s="103" t="str">
        <f>IF(AJ106="","",WORKDAY(AK105,1,Holiday!$A$2:$A$100000))</f>
        <v/>
      </c>
      <c r="AL106" s="125" t="str">
        <f>IF(AJ106="","",IF($AK106&gt;=$B$33,$B$34,VLOOKUP($AK106,'THOR i, Index'!$A:$D,4,0)))</f>
        <v/>
      </c>
      <c r="AM106" s="126" t="str">
        <f t="shared" si="28"/>
        <v/>
      </c>
      <c r="AN106" s="127" t="str">
        <f t="shared" si="29"/>
        <v/>
      </c>
    </row>
    <row r="107" spans="31:40" x14ac:dyDescent="0.3">
      <c r="AE107" s="88" t="str">
        <f t="shared" si="25"/>
        <v/>
      </c>
      <c r="AF107" s="26" t="str">
        <f>IF(AE107="","",WORKDAY(AF106,1,Holiday!$A$2:$A$100000))</f>
        <v/>
      </c>
      <c r="AG107" s="89" t="str">
        <f>_xlfn.IFNA(VLOOKUP($AF107,'THOR i, Index'!$A:$D,4,0),"")</f>
        <v/>
      </c>
      <c r="AH107" s="90" t="str">
        <f t="shared" si="26"/>
        <v/>
      </c>
      <c r="AI107" s="91" t="str">
        <f t="shared" si="30"/>
        <v/>
      </c>
      <c r="AJ107" s="102" t="str">
        <f t="shared" si="27"/>
        <v/>
      </c>
      <c r="AK107" s="103" t="str">
        <f>IF(AJ107="","",WORKDAY(AK106,1,Holiday!$A$2:$A$100000))</f>
        <v/>
      </c>
      <c r="AL107" s="125" t="str">
        <f>IF(AJ107="","",IF($AK107&gt;=$B$33,$B$34,VLOOKUP($AK107,'THOR i, Index'!$A:$D,4,0)))</f>
        <v/>
      </c>
      <c r="AM107" s="126" t="str">
        <f t="shared" si="28"/>
        <v/>
      </c>
      <c r="AN107" s="127" t="str">
        <f t="shared" si="29"/>
        <v/>
      </c>
    </row>
    <row r="108" spans="31:40" x14ac:dyDescent="0.3">
      <c r="AE108" s="88" t="str">
        <f t="shared" si="25"/>
        <v/>
      </c>
      <c r="AF108" s="26" t="str">
        <f>IF(AE108="","",WORKDAY(AF107,1,Holiday!$A$2:$A$100000))</f>
        <v/>
      </c>
      <c r="AG108" s="89" t="str">
        <f>_xlfn.IFNA(VLOOKUP($AF108,'THOR i, Index'!$A:$D,4,0),"")</f>
        <v/>
      </c>
      <c r="AH108" s="90" t="str">
        <f t="shared" si="26"/>
        <v/>
      </c>
      <c r="AI108" s="91" t="str">
        <f t="shared" si="30"/>
        <v/>
      </c>
      <c r="AJ108" s="102" t="str">
        <f t="shared" si="27"/>
        <v/>
      </c>
      <c r="AK108" s="103" t="str">
        <f>IF(AJ108="","",WORKDAY(AK107,1,Holiday!$A$2:$A$100000))</f>
        <v/>
      </c>
      <c r="AL108" s="125" t="str">
        <f>IF(AJ108="","",IF($AK108&gt;=$B$33,$B$34,VLOOKUP($AK108,'THOR i, Index'!$A:$D,4,0)))</f>
        <v/>
      </c>
      <c r="AM108" s="126" t="str">
        <f t="shared" si="28"/>
        <v/>
      </c>
      <c r="AN108" s="127" t="str">
        <f t="shared" si="29"/>
        <v/>
      </c>
    </row>
    <row r="109" spans="31:40" x14ac:dyDescent="0.3">
      <c r="AE109" s="88" t="str">
        <f t="shared" si="25"/>
        <v/>
      </c>
      <c r="AF109" s="26" t="str">
        <f>IF(AE109="","",WORKDAY(AF108,1,Holiday!$A$2:$A$100000))</f>
        <v/>
      </c>
      <c r="AG109" s="89" t="str">
        <f>_xlfn.IFNA(VLOOKUP($AF109,'THOR i, Index'!$A:$D,4,0),"")</f>
        <v/>
      </c>
      <c r="AH109" s="90" t="str">
        <f t="shared" si="26"/>
        <v/>
      </c>
      <c r="AI109" s="91" t="str">
        <f t="shared" si="30"/>
        <v/>
      </c>
      <c r="AJ109" s="102" t="str">
        <f t="shared" si="27"/>
        <v/>
      </c>
      <c r="AK109" s="103" t="str">
        <f>IF(AJ109="","",WORKDAY(AK108,1,Holiday!$A$2:$A$100000))</f>
        <v/>
      </c>
      <c r="AL109" s="125" t="str">
        <f>IF(AJ109="","",IF($AK109&gt;=$B$33,$B$34,VLOOKUP($AK109,'THOR i, Index'!$A:$D,4,0)))</f>
        <v/>
      </c>
      <c r="AM109" s="126" t="str">
        <f t="shared" si="28"/>
        <v/>
      </c>
      <c r="AN109" s="127" t="str">
        <f t="shared" si="29"/>
        <v/>
      </c>
    </row>
    <row r="110" spans="31:40" x14ac:dyDescent="0.3">
      <c r="AE110" s="88" t="str">
        <f t="shared" si="25"/>
        <v/>
      </c>
      <c r="AF110" s="26" t="str">
        <f>IF(AE110="","",WORKDAY(AF109,1,Holiday!$A$2:$A$100000))</f>
        <v/>
      </c>
      <c r="AG110" s="89" t="str">
        <f>_xlfn.IFNA(VLOOKUP($AF110,'THOR i, Index'!$A:$D,4,0),"")</f>
        <v/>
      </c>
      <c r="AH110" s="90" t="str">
        <f t="shared" si="26"/>
        <v/>
      </c>
      <c r="AI110" s="91" t="str">
        <f t="shared" si="30"/>
        <v/>
      </c>
      <c r="AJ110" s="102" t="str">
        <f t="shared" si="27"/>
        <v/>
      </c>
      <c r="AK110" s="103" t="str">
        <f>IF(AJ110="","",WORKDAY(AK109,1,Holiday!$A$2:$A$100000))</f>
        <v/>
      </c>
      <c r="AL110" s="125" t="str">
        <f>IF(AJ110="","",IF($AK110&gt;=$B$33,$B$34,VLOOKUP($AK110,'THOR i, Index'!$A:$D,4,0)))</f>
        <v/>
      </c>
      <c r="AM110" s="126" t="str">
        <f t="shared" si="28"/>
        <v/>
      </c>
      <c r="AN110" s="127" t="str">
        <f t="shared" si="29"/>
        <v/>
      </c>
    </row>
    <row r="111" spans="31:40" x14ac:dyDescent="0.3">
      <c r="AE111" s="88" t="str">
        <f t="shared" si="25"/>
        <v/>
      </c>
      <c r="AF111" s="26" t="str">
        <f>IF(AE111="","",WORKDAY(AF110,1,Holiday!$A$2:$A$100000))</f>
        <v/>
      </c>
      <c r="AG111" s="89" t="str">
        <f>_xlfn.IFNA(VLOOKUP($AF111,'THOR i, Index'!$A:$D,4,0),"")</f>
        <v/>
      </c>
      <c r="AH111" s="90" t="str">
        <f t="shared" si="26"/>
        <v/>
      </c>
      <c r="AI111" s="91" t="str">
        <f t="shared" si="30"/>
        <v/>
      </c>
      <c r="AJ111" s="102" t="str">
        <f t="shared" si="27"/>
        <v/>
      </c>
      <c r="AK111" s="103" t="str">
        <f>IF(AJ111="","",WORKDAY(AK110,1,Holiday!$A$2:$A$100000))</f>
        <v/>
      </c>
      <c r="AL111" s="125" t="str">
        <f>IF(AJ111="","",IF($AK111&gt;=$B$33,$B$34,VLOOKUP($AK111,'THOR i, Index'!$A:$D,4,0)))</f>
        <v/>
      </c>
      <c r="AM111" s="126" t="str">
        <f t="shared" si="28"/>
        <v/>
      </c>
      <c r="AN111" s="127" t="str">
        <f t="shared" si="29"/>
        <v/>
      </c>
    </row>
    <row r="112" spans="31:40" x14ac:dyDescent="0.3">
      <c r="AE112" s="88" t="str">
        <f t="shared" si="25"/>
        <v/>
      </c>
      <c r="AF112" s="26" t="str">
        <f>IF(AE112="","",WORKDAY(AF111,1,Holiday!$A$2:$A$100000))</f>
        <v/>
      </c>
      <c r="AG112" s="89" t="str">
        <f>_xlfn.IFNA(VLOOKUP($AF112,'THOR i, Index'!$A:$D,4,0),"")</f>
        <v/>
      </c>
      <c r="AH112" s="90" t="str">
        <f t="shared" si="26"/>
        <v/>
      </c>
      <c r="AI112" s="91" t="str">
        <f t="shared" si="30"/>
        <v/>
      </c>
      <c r="AJ112" s="102" t="str">
        <f t="shared" si="27"/>
        <v/>
      </c>
      <c r="AK112" s="103" t="str">
        <f>IF(AJ112="","",WORKDAY(AK111,1,Holiday!$A$2:$A$100000))</f>
        <v/>
      </c>
      <c r="AL112" s="125" t="str">
        <f>IF(AJ112="","",IF($AK112&gt;=$B$33,$B$34,VLOOKUP($AK112,'THOR i, Index'!$A:$D,4,0)))</f>
        <v/>
      </c>
      <c r="AM112" s="126" t="str">
        <f t="shared" si="28"/>
        <v/>
      </c>
      <c r="AN112" s="127" t="str">
        <f t="shared" si="29"/>
        <v/>
      </c>
    </row>
    <row r="113" spans="16:40" x14ac:dyDescent="0.3">
      <c r="AE113" s="88" t="str">
        <f t="shared" si="25"/>
        <v/>
      </c>
      <c r="AF113" s="26" t="str">
        <f>IF(AE113="","",WORKDAY(AF112,1,Holiday!$A$2:$A$100000))</f>
        <v/>
      </c>
      <c r="AG113" s="89" t="str">
        <f>_xlfn.IFNA(VLOOKUP($AF113,'THOR i, Index'!$A:$D,4,0),"")</f>
        <v/>
      </c>
      <c r="AH113" s="90" t="str">
        <f t="shared" si="26"/>
        <v/>
      </c>
      <c r="AI113" s="91" t="str">
        <f t="shared" si="30"/>
        <v/>
      </c>
      <c r="AJ113" s="102" t="str">
        <f t="shared" si="27"/>
        <v/>
      </c>
      <c r="AK113" s="103" t="str">
        <f>IF(AJ113="","",WORKDAY(AK112,1,Holiday!$A$2:$A$100000))</f>
        <v/>
      </c>
      <c r="AL113" s="125" t="str">
        <f>IF(AJ113="","",IF($AK113&gt;=$B$33,$B$34,VLOOKUP($AK113,'THOR i, Index'!$A:$D,4,0)))</f>
        <v/>
      </c>
      <c r="AM113" s="126" t="str">
        <f t="shared" si="28"/>
        <v/>
      </c>
      <c r="AN113" s="127" t="str">
        <f t="shared" si="29"/>
        <v/>
      </c>
    </row>
    <row r="114" spans="16:40" x14ac:dyDescent="0.3">
      <c r="AE114" s="88" t="str">
        <f t="shared" si="25"/>
        <v/>
      </c>
      <c r="AF114" s="26" t="str">
        <f>IF(AE114="","",WORKDAY(AF113,1,Holiday!$A$2:$A$100000))</f>
        <v/>
      </c>
      <c r="AG114" s="89" t="str">
        <f>_xlfn.IFNA(VLOOKUP($AF114,'THOR i, Index'!$A:$D,4,0),"")</f>
        <v/>
      </c>
      <c r="AH114" s="90" t="str">
        <f t="shared" si="26"/>
        <v/>
      </c>
      <c r="AI114" s="91" t="str">
        <f t="shared" si="30"/>
        <v/>
      </c>
      <c r="AJ114" s="102" t="str">
        <f t="shared" si="27"/>
        <v/>
      </c>
      <c r="AK114" s="103" t="str">
        <f>IF(AJ114="","",WORKDAY(AK113,1,Holiday!$A$2:$A$100000))</f>
        <v/>
      </c>
      <c r="AL114" s="125" t="str">
        <f>IF(AJ114="","",IF($AK114&gt;=$B$33,$B$34,VLOOKUP($AK114,'THOR i, Index'!$A:$D,4,0)))</f>
        <v/>
      </c>
      <c r="AM114" s="126" t="str">
        <f t="shared" si="28"/>
        <v/>
      </c>
      <c r="AN114" s="127" t="str">
        <f t="shared" si="29"/>
        <v/>
      </c>
    </row>
    <row r="115" spans="16:40" x14ac:dyDescent="0.3">
      <c r="AE115" s="88" t="str">
        <f t="shared" si="25"/>
        <v/>
      </c>
      <c r="AF115" s="26" t="str">
        <f>IF(AE115="","",WORKDAY(AF114,1,Holiday!$A$2:$A$100000))</f>
        <v/>
      </c>
      <c r="AG115" s="89" t="str">
        <f>_xlfn.IFNA(VLOOKUP($AF115,'THOR i, Index'!$A:$D,4,0),"")</f>
        <v/>
      </c>
      <c r="AH115" s="90" t="str">
        <f t="shared" si="26"/>
        <v/>
      </c>
      <c r="AI115" s="91" t="str">
        <f t="shared" si="30"/>
        <v/>
      </c>
      <c r="AJ115" s="102" t="str">
        <f t="shared" si="27"/>
        <v/>
      </c>
      <c r="AK115" s="103" t="str">
        <f>IF(AJ115="","",WORKDAY(AK114,1,Holiday!$A$2:$A$100000))</f>
        <v/>
      </c>
      <c r="AL115" s="125" t="str">
        <f>IF(AJ115="","",IF($AK115&gt;=$B$33,$B$34,VLOOKUP($AK115,'THOR i, Index'!$A:$D,4,0)))</f>
        <v/>
      </c>
      <c r="AM115" s="126" t="str">
        <f t="shared" si="28"/>
        <v/>
      </c>
      <c r="AN115" s="127" t="str">
        <f t="shared" si="29"/>
        <v/>
      </c>
    </row>
    <row r="116" spans="16:40" x14ac:dyDescent="0.3">
      <c r="AE116" s="88" t="str">
        <f t="shared" si="25"/>
        <v/>
      </c>
      <c r="AF116" s="26" t="str">
        <f>IF(AE116="","",WORKDAY(AF115,1,Holiday!$A$2:$A$100000))</f>
        <v/>
      </c>
      <c r="AG116" s="89" t="str">
        <f>_xlfn.IFNA(VLOOKUP($AF116,'THOR i, Index'!$A:$D,4,0),"")</f>
        <v/>
      </c>
      <c r="AH116" s="90" t="str">
        <f t="shared" si="26"/>
        <v/>
      </c>
      <c r="AI116" s="91" t="str">
        <f t="shared" si="30"/>
        <v/>
      </c>
      <c r="AJ116" s="102" t="str">
        <f t="shared" si="27"/>
        <v/>
      </c>
      <c r="AK116" s="103" t="str">
        <f>IF(AJ116="","",WORKDAY(AK115,1,Holiday!$A$2:$A$100000))</f>
        <v/>
      </c>
      <c r="AL116" s="125" t="str">
        <f>IF(AJ116="","",IF($AK116&gt;=$B$33,$B$34,VLOOKUP($AK116,'THOR i, Index'!$A:$D,4,0)))</f>
        <v/>
      </c>
      <c r="AM116" s="126" t="str">
        <f t="shared" si="28"/>
        <v/>
      </c>
      <c r="AN116" s="127" t="str">
        <f t="shared" si="29"/>
        <v/>
      </c>
    </row>
    <row r="117" spans="16:40" x14ac:dyDescent="0.3">
      <c r="AE117" s="88" t="str">
        <f t="shared" si="25"/>
        <v/>
      </c>
      <c r="AF117" s="26" t="str">
        <f>IF(AE117="","",WORKDAY(AF116,1,Holiday!$A$2:$A$100000))</f>
        <v/>
      </c>
      <c r="AG117" s="89" t="str">
        <f>_xlfn.IFNA(VLOOKUP($AF117,'THOR i, Index'!$A:$D,4,0),"")</f>
        <v/>
      </c>
      <c r="AH117" s="90" t="str">
        <f t="shared" si="26"/>
        <v/>
      </c>
      <c r="AI117" s="91" t="str">
        <f t="shared" si="30"/>
        <v/>
      </c>
      <c r="AJ117" s="102" t="str">
        <f t="shared" si="27"/>
        <v/>
      </c>
      <c r="AK117" s="103" t="str">
        <f>IF(AJ117="","",WORKDAY(AK116,1,Holiday!$A$2:$A$100000))</f>
        <v/>
      </c>
      <c r="AL117" s="125" t="str">
        <f>IF(AJ117="","",IF($AK117&gt;=$B$33,$B$34,VLOOKUP($AK117,'THOR i, Index'!$A:$D,4,0)))</f>
        <v/>
      </c>
      <c r="AM117" s="126" t="str">
        <f t="shared" si="28"/>
        <v/>
      </c>
      <c r="AN117" s="127" t="str">
        <f t="shared" si="29"/>
        <v/>
      </c>
    </row>
    <row r="118" spans="16:40" x14ac:dyDescent="0.3">
      <c r="AE118" s="88" t="str">
        <f t="shared" si="25"/>
        <v/>
      </c>
      <c r="AF118" s="26" t="str">
        <f>IF(AE118="","",WORKDAY(AF117,1,Holiday!$A$2:$A$100000))</f>
        <v/>
      </c>
      <c r="AG118" s="89" t="str">
        <f>_xlfn.IFNA(VLOOKUP($AF118,'THOR i, Index'!$A:$D,4,0),"")</f>
        <v/>
      </c>
      <c r="AH118" s="90" t="str">
        <f t="shared" si="26"/>
        <v/>
      </c>
      <c r="AI118" s="91" t="str">
        <f t="shared" si="30"/>
        <v/>
      </c>
      <c r="AJ118" s="102" t="str">
        <f t="shared" si="27"/>
        <v/>
      </c>
      <c r="AK118" s="103" t="str">
        <f>IF(AJ118="","",WORKDAY(AK117,1,Holiday!$A$2:$A$100000))</f>
        <v/>
      </c>
      <c r="AL118" s="125" t="str">
        <f>IF(AJ118="","",IF($AK118&gt;=$B$33,$B$34,VLOOKUP($AK118,'THOR i, Index'!$A:$D,4,0)))</f>
        <v/>
      </c>
      <c r="AM118" s="126" t="str">
        <f t="shared" si="28"/>
        <v/>
      </c>
      <c r="AN118" s="127" t="str">
        <f t="shared" si="29"/>
        <v/>
      </c>
    </row>
    <row r="119" spans="16:40" x14ac:dyDescent="0.3">
      <c r="AE119" s="88" t="str">
        <f t="shared" si="25"/>
        <v/>
      </c>
      <c r="AF119" s="26" t="str">
        <f>IF(AE119="","",WORKDAY(AF118,1,Holiday!$A$2:$A$100000))</f>
        <v/>
      </c>
      <c r="AG119" s="89" t="str">
        <f>_xlfn.IFNA(VLOOKUP($AF119,'THOR i, Index'!$A:$D,4,0),"")</f>
        <v/>
      </c>
      <c r="AH119" s="90" t="str">
        <f t="shared" si="26"/>
        <v/>
      </c>
      <c r="AI119" s="91" t="str">
        <f t="shared" si="30"/>
        <v/>
      </c>
      <c r="AJ119" s="102" t="str">
        <f t="shared" si="27"/>
        <v/>
      </c>
      <c r="AK119" s="103" t="str">
        <f>IF(AJ119="","",WORKDAY(AK118,1,Holiday!$A$2:$A$100000))</f>
        <v/>
      </c>
      <c r="AL119" s="125" t="str">
        <f>IF(AJ119="","",IF($AK119&gt;=$B$33,$B$34,VLOOKUP($AK119,'THOR i, Index'!$A:$D,4,0)))</f>
        <v/>
      </c>
      <c r="AM119" s="126" t="str">
        <f t="shared" si="28"/>
        <v/>
      </c>
      <c r="AN119" s="127" t="str">
        <f t="shared" si="29"/>
        <v/>
      </c>
    </row>
    <row r="120" spans="16:40" x14ac:dyDescent="0.3">
      <c r="AE120" s="88" t="str">
        <f t="shared" si="25"/>
        <v/>
      </c>
      <c r="AF120" s="26" t="str">
        <f>IF(AE120="","",WORKDAY(AF119,1,Holiday!$A$2:$A$100000))</f>
        <v/>
      </c>
      <c r="AG120" s="89" t="str">
        <f>_xlfn.IFNA(VLOOKUP($AF120,'THOR i, Index'!$A:$D,4,0),"")</f>
        <v/>
      </c>
      <c r="AH120" s="90" t="str">
        <f t="shared" si="26"/>
        <v/>
      </c>
      <c r="AI120" s="91" t="str">
        <f t="shared" si="30"/>
        <v/>
      </c>
      <c r="AJ120" s="102" t="str">
        <f t="shared" si="27"/>
        <v/>
      </c>
      <c r="AK120" s="103" t="str">
        <f>IF(AJ120="","",WORKDAY(AK119,1,Holiday!$A$2:$A$100000))</f>
        <v/>
      </c>
      <c r="AL120" s="125" t="str">
        <f>IF(AJ120="","",IF($AK120&gt;=$B$33,$B$34,VLOOKUP($AK120,'THOR i, Index'!$A:$D,4,0)))</f>
        <v/>
      </c>
      <c r="AM120" s="126" t="str">
        <f t="shared" si="28"/>
        <v/>
      </c>
      <c r="AN120" s="127" t="str">
        <f t="shared" si="29"/>
        <v/>
      </c>
    </row>
    <row r="121" spans="16:40" x14ac:dyDescent="0.3">
      <c r="AE121" s="88" t="str">
        <f t="shared" si="25"/>
        <v/>
      </c>
      <c r="AF121" s="26" t="str">
        <f>IF(AE121="","",WORKDAY(AF120,1,Holiday!$A$2:$A$100000))</f>
        <v/>
      </c>
      <c r="AG121" s="89" t="str">
        <f>_xlfn.IFNA(VLOOKUP($AF121,'THOR i, Index'!$A:$D,4,0),"")</f>
        <v/>
      </c>
      <c r="AH121" s="90" t="str">
        <f t="shared" si="26"/>
        <v/>
      </c>
      <c r="AI121" s="91" t="str">
        <f t="shared" si="30"/>
        <v/>
      </c>
      <c r="AJ121" s="102" t="str">
        <f t="shared" si="27"/>
        <v/>
      </c>
      <c r="AK121" s="103" t="str">
        <f>IF(AJ121="","",WORKDAY(AK120,1,Holiday!$A$2:$A$100000))</f>
        <v/>
      </c>
      <c r="AL121" s="125" t="str">
        <f>IF(AJ121="","",IF($AK121&gt;=$B$33,$B$34,VLOOKUP($AK121,'THOR i, Index'!$A:$D,4,0)))</f>
        <v/>
      </c>
      <c r="AM121" s="126" t="str">
        <f t="shared" si="28"/>
        <v/>
      </c>
      <c r="AN121" s="127" t="str">
        <f t="shared" si="29"/>
        <v/>
      </c>
    </row>
    <row r="122" spans="16:40" x14ac:dyDescent="0.3">
      <c r="AE122" s="88" t="str">
        <f t="shared" si="25"/>
        <v/>
      </c>
      <c r="AF122" s="26" t="str">
        <f>IF(AE122="","",WORKDAY(AF121,1,Holiday!$A$2:$A$100000))</f>
        <v/>
      </c>
      <c r="AG122" s="89" t="str">
        <f>_xlfn.IFNA(VLOOKUP($AF122,'THOR i, Index'!$A:$D,4,0),"")</f>
        <v/>
      </c>
      <c r="AH122" s="90" t="str">
        <f t="shared" si="26"/>
        <v/>
      </c>
      <c r="AI122" s="91" t="str">
        <f t="shared" si="30"/>
        <v/>
      </c>
      <c r="AJ122" s="102" t="str">
        <f t="shared" si="27"/>
        <v/>
      </c>
      <c r="AK122" s="103" t="str">
        <f>IF(AJ122="","",WORKDAY(AK121,1,Holiday!$A$2:$A$100000))</f>
        <v/>
      </c>
      <c r="AL122" s="125" t="str">
        <f>IF(AJ122="","",IF($AK122&gt;=$B$33,$B$34,VLOOKUP($AK122,'THOR i, Index'!$A:$D,4,0)))</f>
        <v/>
      </c>
      <c r="AM122" s="126" t="str">
        <f t="shared" si="28"/>
        <v/>
      </c>
      <c r="AN122" s="127" t="str">
        <f t="shared" si="29"/>
        <v/>
      </c>
    </row>
    <row r="123" spans="16:40" x14ac:dyDescent="0.3">
      <c r="AE123" s="88" t="str">
        <f t="shared" si="25"/>
        <v/>
      </c>
      <c r="AF123" s="26" t="str">
        <f>IF(AE123="","",WORKDAY(AF122,1,Holiday!$A$2:$A$100000))</f>
        <v/>
      </c>
      <c r="AG123" s="89" t="str">
        <f>_xlfn.IFNA(VLOOKUP($AF123,'THOR i, Index'!$A:$D,4,0),"")</f>
        <v/>
      </c>
      <c r="AH123" s="90" t="str">
        <f t="shared" si="26"/>
        <v/>
      </c>
      <c r="AI123" s="91" t="str">
        <f t="shared" si="30"/>
        <v/>
      </c>
      <c r="AJ123" s="102" t="str">
        <f t="shared" si="27"/>
        <v/>
      </c>
      <c r="AK123" s="103" t="str">
        <f>IF(AJ123="","",WORKDAY(AK122,1,Holiday!$A$2:$A$100000))</f>
        <v/>
      </c>
      <c r="AL123" s="125" t="str">
        <f>IF(AJ123="","",IF($AK123&gt;=$B$33,$B$34,VLOOKUP($AK123,'THOR i, Index'!$A:$D,4,0)))</f>
        <v/>
      </c>
      <c r="AM123" s="126" t="str">
        <f t="shared" si="28"/>
        <v/>
      </c>
      <c r="AN123" s="127" t="str">
        <f t="shared" si="29"/>
        <v/>
      </c>
    </row>
    <row r="124" spans="16:40" x14ac:dyDescent="0.3">
      <c r="P124" s="36"/>
      <c r="Q124" s="36"/>
      <c r="R124" s="36"/>
      <c r="S124" s="36"/>
      <c r="T124" s="36"/>
      <c r="Z124" s="36"/>
      <c r="AA124" s="36"/>
      <c r="AE124" s="88" t="str">
        <f t="shared" si="25"/>
        <v/>
      </c>
      <c r="AF124" s="26" t="str">
        <f>IF(AE124="","",WORKDAY(AF123,1,Holiday!$A$2:$A$100000))</f>
        <v/>
      </c>
      <c r="AG124" s="89" t="str">
        <f>_xlfn.IFNA(VLOOKUP($AF124,'THOR i, Index'!$A:$D,4,0),"")</f>
        <v/>
      </c>
      <c r="AH124" s="90" t="str">
        <f t="shared" si="26"/>
        <v/>
      </c>
      <c r="AI124" s="91" t="str">
        <f t="shared" si="30"/>
        <v/>
      </c>
      <c r="AJ124" s="102" t="str">
        <f t="shared" si="27"/>
        <v/>
      </c>
      <c r="AK124" s="103" t="str">
        <f>IF(AJ124="","",WORKDAY(AK123,1,Holiday!$A$2:$A$100000))</f>
        <v/>
      </c>
      <c r="AL124" s="125" t="str">
        <f>IF(AJ124="","",IF($AK124&gt;=$B$33,$B$34,VLOOKUP($AK124,'THOR i, Index'!$A:$D,4,0)))</f>
        <v/>
      </c>
      <c r="AM124" s="126" t="str">
        <f t="shared" si="28"/>
        <v/>
      </c>
      <c r="AN124" s="127" t="str">
        <f t="shared" si="29"/>
        <v/>
      </c>
    </row>
    <row r="125" spans="16:40" x14ac:dyDescent="0.3">
      <c r="P125" s="37"/>
      <c r="Q125" s="37"/>
      <c r="R125" s="37"/>
      <c r="S125" s="37"/>
      <c r="T125" s="37"/>
      <c r="Z125" s="37"/>
      <c r="AA125" s="37"/>
      <c r="AE125" s="88" t="str">
        <f t="shared" si="25"/>
        <v/>
      </c>
      <c r="AF125" s="26" t="str">
        <f>IF(AE125="","",WORKDAY(AF124,1,Holiday!$A$2:$A$100000))</f>
        <v/>
      </c>
      <c r="AG125" s="89" t="str">
        <f>_xlfn.IFNA(VLOOKUP($AF125,'THOR i, Index'!$A:$D,4,0),"")</f>
        <v/>
      </c>
      <c r="AH125" s="90" t="str">
        <f t="shared" si="26"/>
        <v/>
      </c>
      <c r="AI125" s="91" t="str">
        <f t="shared" si="30"/>
        <v/>
      </c>
      <c r="AJ125" s="102" t="str">
        <f t="shared" si="27"/>
        <v/>
      </c>
      <c r="AK125" s="103" t="str">
        <f>IF(AJ125="","",WORKDAY(AK124,1,Holiday!$A$2:$A$100000))</f>
        <v/>
      </c>
      <c r="AL125" s="125" t="str">
        <f>IF(AJ125="","",IF($AK125&gt;=$B$33,$B$34,VLOOKUP($AK125,'THOR i, Index'!$A:$D,4,0)))</f>
        <v/>
      </c>
      <c r="AM125" s="126" t="str">
        <f t="shared" si="28"/>
        <v/>
      </c>
      <c r="AN125" s="127" t="str">
        <f t="shared" si="29"/>
        <v/>
      </c>
    </row>
    <row r="126" spans="16:40" x14ac:dyDescent="0.3">
      <c r="AE126" s="88" t="str">
        <f t="shared" si="25"/>
        <v/>
      </c>
      <c r="AF126" s="26" t="str">
        <f>IF(AE126="","",WORKDAY(AF125,1,Holiday!$A$2:$A$100000))</f>
        <v/>
      </c>
      <c r="AG126" s="89" t="str">
        <f>_xlfn.IFNA(VLOOKUP($AF126,'THOR i, Index'!$A:$D,4,0),"")</f>
        <v/>
      </c>
      <c r="AH126" s="90" t="str">
        <f t="shared" si="26"/>
        <v/>
      </c>
      <c r="AI126" s="91" t="str">
        <f t="shared" si="30"/>
        <v/>
      </c>
      <c r="AJ126" s="102" t="str">
        <f t="shared" si="27"/>
        <v/>
      </c>
      <c r="AK126" s="103" t="str">
        <f>IF(AJ126="","",WORKDAY(AK125,1,Holiday!$A$2:$A$100000))</f>
        <v/>
      </c>
      <c r="AL126" s="125" t="str">
        <f>IF(AJ126="","",IF($AK126&gt;=$B$33,$B$34,VLOOKUP($AK126,'THOR i, Index'!$A:$D,4,0)))</f>
        <v/>
      </c>
      <c r="AM126" s="126" t="str">
        <f t="shared" si="28"/>
        <v/>
      </c>
      <c r="AN126" s="127" t="str">
        <f t="shared" si="29"/>
        <v/>
      </c>
    </row>
    <row r="127" spans="16:40" x14ac:dyDescent="0.3">
      <c r="AE127" s="88" t="str">
        <f t="shared" si="25"/>
        <v/>
      </c>
      <c r="AF127" s="26" t="str">
        <f>IF(AE127="","",WORKDAY(AF126,1,Holiday!$A$2:$A$100000))</f>
        <v/>
      </c>
      <c r="AG127" s="89" t="str">
        <f>_xlfn.IFNA(VLOOKUP($AF127,'THOR i, Index'!$A:$D,4,0),"")</f>
        <v/>
      </c>
      <c r="AH127" s="90" t="str">
        <f t="shared" si="26"/>
        <v/>
      </c>
      <c r="AI127" s="91" t="str">
        <f t="shared" si="30"/>
        <v/>
      </c>
      <c r="AJ127" s="102" t="str">
        <f t="shared" si="27"/>
        <v/>
      </c>
      <c r="AK127" s="103" t="str">
        <f>IF(AJ127="","",WORKDAY(AK126,1,Holiday!$A$2:$A$100000))</f>
        <v/>
      </c>
      <c r="AL127" s="125" t="str">
        <f>IF(AJ127="","",IF($AK127&gt;=$B$33,$B$34,VLOOKUP($AK127,'THOR i, Index'!$A:$D,4,0)))</f>
        <v/>
      </c>
      <c r="AM127" s="126" t="str">
        <f t="shared" si="28"/>
        <v/>
      </c>
      <c r="AN127" s="127" t="str">
        <f t="shared" si="29"/>
        <v/>
      </c>
    </row>
    <row r="128" spans="16:40" x14ac:dyDescent="0.3">
      <c r="AE128" s="88" t="str">
        <f t="shared" si="25"/>
        <v/>
      </c>
      <c r="AF128" s="26" t="str">
        <f>IF(AE128="","",WORKDAY(AF127,1,Holiday!$A$2:$A$100000))</f>
        <v/>
      </c>
      <c r="AG128" s="89" t="str">
        <f>_xlfn.IFNA(VLOOKUP($AF128,'THOR i, Index'!$A:$D,4,0),"")</f>
        <v/>
      </c>
      <c r="AH128" s="90" t="str">
        <f t="shared" si="26"/>
        <v/>
      </c>
      <c r="AI128" s="91" t="str">
        <f t="shared" si="30"/>
        <v/>
      </c>
      <c r="AJ128" s="102" t="str">
        <f t="shared" si="27"/>
        <v/>
      </c>
      <c r="AK128" s="103" t="str">
        <f>IF(AJ128="","",WORKDAY(AK127,1,Holiday!$A$2:$A$100000))</f>
        <v/>
      </c>
      <c r="AL128" s="125" t="str">
        <f>IF(AJ128="","",IF($AK128&gt;=$B$33,$B$34,VLOOKUP($AK128,'THOR i, Index'!$A:$D,4,0)))</f>
        <v/>
      </c>
      <c r="AM128" s="126" t="str">
        <f t="shared" si="28"/>
        <v/>
      </c>
      <c r="AN128" s="127" t="str">
        <f t="shared" si="29"/>
        <v/>
      </c>
    </row>
    <row r="129" spans="31:40" x14ac:dyDescent="0.3">
      <c r="AE129" s="88" t="str">
        <f t="shared" si="25"/>
        <v/>
      </c>
      <c r="AF129" s="26" t="str">
        <f>IF(AE129="","",WORKDAY(AF128,1,Holiday!$A$2:$A$100000))</f>
        <v/>
      </c>
      <c r="AG129" s="89" t="str">
        <f>_xlfn.IFNA(VLOOKUP($AF129,'THOR i, Index'!$A:$D,4,0),"")</f>
        <v/>
      </c>
      <c r="AH129" s="90" t="str">
        <f t="shared" si="26"/>
        <v/>
      </c>
      <c r="AI129" s="91" t="str">
        <f t="shared" si="30"/>
        <v/>
      </c>
      <c r="AJ129" s="102" t="str">
        <f t="shared" si="27"/>
        <v/>
      </c>
      <c r="AK129" s="103" t="str">
        <f>IF(AJ129="","",WORKDAY(AK128,1,Holiday!$A$2:$A$100000))</f>
        <v/>
      </c>
      <c r="AL129" s="125" t="str">
        <f>IF(AJ129="","",IF($AK129&gt;=$B$33,$B$34,VLOOKUP($AK129,'THOR i, Index'!$A:$D,4,0)))</f>
        <v/>
      </c>
      <c r="AM129" s="126" t="str">
        <f t="shared" si="28"/>
        <v/>
      </c>
      <c r="AN129" s="127" t="str">
        <f t="shared" si="29"/>
        <v/>
      </c>
    </row>
    <row r="130" spans="31:40" x14ac:dyDescent="0.3">
      <c r="AE130" s="88" t="str">
        <f t="shared" si="25"/>
        <v/>
      </c>
      <c r="AF130" s="26" t="str">
        <f>IF(AE130="","",WORKDAY(AF129,1,Holiday!$A$2:$A$100000))</f>
        <v/>
      </c>
      <c r="AG130" s="89" t="str">
        <f>_xlfn.IFNA(VLOOKUP($AF130,'THOR i, Index'!$A:$D,4,0),"")</f>
        <v/>
      </c>
      <c r="AH130" s="90" t="str">
        <f t="shared" si="26"/>
        <v/>
      </c>
      <c r="AI130" s="91" t="str">
        <f t="shared" si="30"/>
        <v/>
      </c>
      <c r="AJ130" s="102" t="str">
        <f t="shared" si="27"/>
        <v/>
      </c>
      <c r="AK130" s="103" t="str">
        <f>IF(AJ130="","",WORKDAY(AK129,1,Holiday!$A$2:$A$100000))</f>
        <v/>
      </c>
      <c r="AL130" s="125" t="str">
        <f>IF(AJ130="","",IF($AK130&gt;=$B$33,$B$34,VLOOKUP($AK130,'THOR i, Index'!$A:$D,4,0)))</f>
        <v/>
      </c>
      <c r="AM130" s="126" t="str">
        <f t="shared" si="28"/>
        <v/>
      </c>
      <c r="AN130" s="127" t="str">
        <f t="shared" si="29"/>
        <v/>
      </c>
    </row>
    <row r="131" spans="31:40" x14ac:dyDescent="0.3">
      <c r="AE131" s="88" t="str">
        <f t="shared" si="25"/>
        <v/>
      </c>
      <c r="AF131" s="26" t="str">
        <f>IF(AE131="","",WORKDAY(AF130,1,Holiday!$A$2:$A$100000))</f>
        <v/>
      </c>
      <c r="AG131" s="89" t="str">
        <f>_xlfn.IFNA(VLOOKUP($AF131,'THOR i, Index'!$A:$D,4,0),"")</f>
        <v/>
      </c>
      <c r="AH131" s="90" t="str">
        <f t="shared" si="26"/>
        <v/>
      </c>
      <c r="AI131" s="91" t="str">
        <f t="shared" si="30"/>
        <v/>
      </c>
      <c r="AJ131" s="102" t="str">
        <f t="shared" si="27"/>
        <v/>
      </c>
      <c r="AK131" s="103" t="str">
        <f>IF(AJ131="","",WORKDAY(AK130,1,Holiday!$A$2:$A$100000))</f>
        <v/>
      </c>
      <c r="AL131" s="125" t="str">
        <f>IF(AJ131="","",IF($AK131&gt;=$B$33,$B$34,VLOOKUP($AK131,'THOR i, Index'!$A:$D,4,0)))</f>
        <v/>
      </c>
      <c r="AM131" s="126" t="str">
        <f t="shared" si="28"/>
        <v/>
      </c>
      <c r="AN131" s="127" t="str">
        <f t="shared" si="29"/>
        <v/>
      </c>
    </row>
    <row r="132" spans="31:40" x14ac:dyDescent="0.3">
      <c r="AE132" s="88" t="str">
        <f t="shared" ref="AE132:AE190" si="31">IF(AE131&gt;$B$35,"",AE131+1)</f>
        <v/>
      </c>
      <c r="AF132" s="26" t="str">
        <f>IF(AE132="","",WORKDAY(AF131,1,Holiday!$A$2:$A$100000))</f>
        <v/>
      </c>
      <c r="AG132" s="89" t="str">
        <f>_xlfn.IFNA(VLOOKUP($AF132,'THOR i, Index'!$A:$D,4,0),"")</f>
        <v/>
      </c>
      <c r="AH132" s="90" t="str">
        <f t="shared" ref="AH132:AH190" si="32">IFERROR(AF133-AF132,"")</f>
        <v/>
      </c>
      <c r="AI132" s="91" t="str">
        <f t="shared" si="30"/>
        <v/>
      </c>
      <c r="AJ132" s="102" t="str">
        <f t="shared" ref="AJ132:AJ190" si="33">IF(AJ131&gt;$B$41,"",AJ131+1)</f>
        <v/>
      </c>
      <c r="AK132" s="103" t="str">
        <f>IF(AJ132="","",WORKDAY(AK131,1,Holiday!$A$2:$A$100000))</f>
        <v/>
      </c>
      <c r="AL132" s="125" t="str">
        <f>IF(AJ132="","",IF($AK132&gt;=$B$33,$B$34,VLOOKUP($AK132,'THOR i, Index'!$A:$D,4,0)))</f>
        <v/>
      </c>
      <c r="AM132" s="126" t="str">
        <f t="shared" ref="AM132:AM190" si="34">IFERROR(AK133-AK132,"")</f>
        <v/>
      </c>
      <c r="AN132" s="127" t="str">
        <f t="shared" ref="AN132:AN190" si="35">IFERROR(1+$AL132%*$AM132/365,"")</f>
        <v/>
      </c>
    </row>
    <row r="133" spans="31:40" x14ac:dyDescent="0.3">
      <c r="AE133" s="88" t="str">
        <f t="shared" si="31"/>
        <v/>
      </c>
      <c r="AF133" s="26" t="str">
        <f>IF(AE133="","",WORKDAY(AF132,1,Holiday!$A$2:$A$100000))</f>
        <v/>
      </c>
      <c r="AG133" s="89" t="str">
        <f>_xlfn.IFNA(VLOOKUP($AF133,'THOR i, Index'!$A:$D,4,0),"")</f>
        <v/>
      </c>
      <c r="AH133" s="90" t="str">
        <f t="shared" si="32"/>
        <v/>
      </c>
      <c r="AI133" s="91" t="str">
        <f t="shared" ref="AI133:AI190" si="36">IFERROR(1+$AG133%*$AH133/365,"")</f>
        <v/>
      </c>
      <c r="AJ133" s="102" t="str">
        <f t="shared" si="33"/>
        <v/>
      </c>
      <c r="AK133" s="103" t="str">
        <f>IF(AJ133="","",WORKDAY(AK132,1,Holiday!$A$2:$A$100000))</f>
        <v/>
      </c>
      <c r="AL133" s="125" t="str">
        <f>IF(AJ133="","",IF($AK133&gt;=$B$33,$B$34,VLOOKUP($AK133,'THOR i, Index'!$A:$D,4,0)))</f>
        <v/>
      </c>
      <c r="AM133" s="126" t="str">
        <f t="shared" si="34"/>
        <v/>
      </c>
      <c r="AN133" s="127" t="str">
        <f t="shared" si="35"/>
        <v/>
      </c>
    </row>
    <row r="134" spans="31:40" x14ac:dyDescent="0.3">
      <c r="AE134" s="88" t="str">
        <f t="shared" si="31"/>
        <v/>
      </c>
      <c r="AF134" s="26" t="str">
        <f>IF(AE134="","",WORKDAY(AF133,1,Holiday!$A$2:$A$100000))</f>
        <v/>
      </c>
      <c r="AG134" s="89" t="str">
        <f>_xlfn.IFNA(VLOOKUP($AF134,'THOR i, Index'!$A:$D,4,0),"")</f>
        <v/>
      </c>
      <c r="AH134" s="90" t="str">
        <f t="shared" si="32"/>
        <v/>
      </c>
      <c r="AI134" s="91" t="str">
        <f t="shared" si="36"/>
        <v/>
      </c>
      <c r="AJ134" s="102" t="str">
        <f t="shared" si="33"/>
        <v/>
      </c>
      <c r="AK134" s="103" t="str">
        <f>IF(AJ134="","",WORKDAY(AK133,1,Holiday!$A$2:$A$100000))</f>
        <v/>
      </c>
      <c r="AL134" s="125" t="str">
        <f>IF(AJ134="","",IF($AK134&gt;=$B$33,$B$34,VLOOKUP($AK134,'THOR i, Index'!$A:$D,4,0)))</f>
        <v/>
      </c>
      <c r="AM134" s="126" t="str">
        <f t="shared" si="34"/>
        <v/>
      </c>
      <c r="AN134" s="127" t="str">
        <f t="shared" si="35"/>
        <v/>
      </c>
    </row>
    <row r="135" spans="31:40" x14ac:dyDescent="0.3">
      <c r="AE135" s="88" t="str">
        <f t="shared" si="31"/>
        <v/>
      </c>
      <c r="AF135" s="26" t="str">
        <f>IF(AE135="","",WORKDAY(AF134,1,Holiday!$A$2:$A$100000))</f>
        <v/>
      </c>
      <c r="AG135" s="89" t="str">
        <f>_xlfn.IFNA(VLOOKUP($AF135,'THOR i, Index'!$A:$D,4,0),"")</f>
        <v/>
      </c>
      <c r="AH135" s="90" t="str">
        <f t="shared" si="32"/>
        <v/>
      </c>
      <c r="AI135" s="91" t="str">
        <f t="shared" si="36"/>
        <v/>
      </c>
      <c r="AJ135" s="102" t="str">
        <f t="shared" si="33"/>
        <v/>
      </c>
      <c r="AK135" s="103" t="str">
        <f>IF(AJ135="","",WORKDAY(AK134,1,Holiday!$A$2:$A$100000))</f>
        <v/>
      </c>
      <c r="AL135" s="125" t="str">
        <f>IF(AJ135="","",IF($AK135&gt;=$B$33,$B$34,VLOOKUP($AK135,'THOR i, Index'!$A:$D,4,0)))</f>
        <v/>
      </c>
      <c r="AM135" s="126" t="str">
        <f t="shared" si="34"/>
        <v/>
      </c>
      <c r="AN135" s="127" t="str">
        <f t="shared" si="35"/>
        <v/>
      </c>
    </row>
    <row r="136" spans="31:40" x14ac:dyDescent="0.3">
      <c r="AE136" s="88" t="str">
        <f t="shared" si="31"/>
        <v/>
      </c>
      <c r="AF136" s="26" t="str">
        <f>IF(AE136="","",WORKDAY(AF135,1,Holiday!$A$2:$A$100000))</f>
        <v/>
      </c>
      <c r="AG136" s="89" t="str">
        <f>_xlfn.IFNA(VLOOKUP($AF136,'THOR i, Index'!$A:$D,4,0),"")</f>
        <v/>
      </c>
      <c r="AH136" s="90" t="str">
        <f t="shared" si="32"/>
        <v/>
      </c>
      <c r="AI136" s="91" t="str">
        <f t="shared" si="36"/>
        <v/>
      </c>
      <c r="AJ136" s="102" t="str">
        <f t="shared" si="33"/>
        <v/>
      </c>
      <c r="AK136" s="103" t="str">
        <f>IF(AJ136="","",WORKDAY(AK135,1,Holiday!$A$2:$A$100000))</f>
        <v/>
      </c>
      <c r="AL136" s="125" t="str">
        <f>IF(AJ136="","",IF($AK136&gt;=$B$33,$B$34,VLOOKUP($AK136,'THOR i, Index'!$A:$D,4,0)))</f>
        <v/>
      </c>
      <c r="AM136" s="126" t="str">
        <f t="shared" si="34"/>
        <v/>
      </c>
      <c r="AN136" s="127" t="str">
        <f t="shared" si="35"/>
        <v/>
      </c>
    </row>
    <row r="137" spans="31:40" x14ac:dyDescent="0.3">
      <c r="AE137" s="88" t="str">
        <f t="shared" si="31"/>
        <v/>
      </c>
      <c r="AF137" s="26" t="str">
        <f>IF(AE137="","",WORKDAY(AF136,1,Holiday!$A$2:$A$100000))</f>
        <v/>
      </c>
      <c r="AG137" s="89" t="str">
        <f>_xlfn.IFNA(VLOOKUP($AF137,'THOR i, Index'!$A:$D,4,0),"")</f>
        <v/>
      </c>
      <c r="AH137" s="90" t="str">
        <f t="shared" si="32"/>
        <v/>
      </c>
      <c r="AI137" s="91" t="str">
        <f t="shared" si="36"/>
        <v/>
      </c>
      <c r="AJ137" s="102" t="str">
        <f t="shared" si="33"/>
        <v/>
      </c>
      <c r="AK137" s="103" t="str">
        <f>IF(AJ137="","",WORKDAY(AK136,1,Holiday!$A$2:$A$100000))</f>
        <v/>
      </c>
      <c r="AL137" s="125" t="str">
        <f>IF(AJ137="","",IF($AK137&gt;=$B$33,$B$34,VLOOKUP($AK137,'THOR i, Index'!$A:$D,4,0)))</f>
        <v/>
      </c>
      <c r="AM137" s="126" t="str">
        <f t="shared" si="34"/>
        <v/>
      </c>
      <c r="AN137" s="127" t="str">
        <f t="shared" si="35"/>
        <v/>
      </c>
    </row>
    <row r="138" spans="31:40" x14ac:dyDescent="0.3">
      <c r="AE138" s="88" t="str">
        <f t="shared" si="31"/>
        <v/>
      </c>
      <c r="AF138" s="26" t="str">
        <f>IF(AE138="","",WORKDAY(AF137,1,Holiday!$A$2:$A$100000))</f>
        <v/>
      </c>
      <c r="AG138" s="89" t="str">
        <f>_xlfn.IFNA(VLOOKUP($AF138,'THOR i, Index'!$A:$D,4,0),"")</f>
        <v/>
      </c>
      <c r="AH138" s="90" t="str">
        <f t="shared" si="32"/>
        <v/>
      </c>
      <c r="AI138" s="91" t="str">
        <f t="shared" si="36"/>
        <v/>
      </c>
      <c r="AJ138" s="102" t="str">
        <f t="shared" si="33"/>
        <v/>
      </c>
      <c r="AK138" s="103" t="str">
        <f>IF(AJ138="","",WORKDAY(AK137,1,Holiday!$A$2:$A$100000))</f>
        <v/>
      </c>
      <c r="AL138" s="125" t="str">
        <f>IF(AJ138="","",IF($AK138&gt;=$B$33,$B$34,VLOOKUP($AK138,'THOR i, Index'!$A:$D,4,0)))</f>
        <v/>
      </c>
      <c r="AM138" s="126" t="str">
        <f t="shared" si="34"/>
        <v/>
      </c>
      <c r="AN138" s="127" t="str">
        <f t="shared" si="35"/>
        <v/>
      </c>
    </row>
    <row r="139" spans="31:40" x14ac:dyDescent="0.3">
      <c r="AE139" s="88" t="str">
        <f t="shared" si="31"/>
        <v/>
      </c>
      <c r="AF139" s="26" t="str">
        <f>IF(AE139="","",WORKDAY(AF138,1,Holiday!$A$2:$A$100000))</f>
        <v/>
      </c>
      <c r="AG139" s="89" t="str">
        <f>_xlfn.IFNA(VLOOKUP($AF139,'THOR i, Index'!$A:$D,4,0),"")</f>
        <v/>
      </c>
      <c r="AH139" s="90" t="str">
        <f t="shared" si="32"/>
        <v/>
      </c>
      <c r="AI139" s="91" t="str">
        <f t="shared" si="36"/>
        <v/>
      </c>
      <c r="AJ139" s="102" t="str">
        <f t="shared" si="33"/>
        <v/>
      </c>
      <c r="AK139" s="103" t="str">
        <f>IF(AJ139="","",WORKDAY(AK138,1,Holiday!$A$2:$A$100000))</f>
        <v/>
      </c>
      <c r="AL139" s="125" t="str">
        <f>IF(AJ139="","",IF($AK139&gt;=$B$33,$B$34,VLOOKUP($AK139,'THOR i, Index'!$A:$D,4,0)))</f>
        <v/>
      </c>
      <c r="AM139" s="126" t="str">
        <f t="shared" si="34"/>
        <v/>
      </c>
      <c r="AN139" s="127" t="str">
        <f t="shared" si="35"/>
        <v/>
      </c>
    </row>
    <row r="140" spans="31:40" x14ac:dyDescent="0.3">
      <c r="AE140" s="88" t="str">
        <f t="shared" si="31"/>
        <v/>
      </c>
      <c r="AF140" s="26" t="str">
        <f>IF(AE140="","",WORKDAY(AF139,1,Holiday!$A$2:$A$100000))</f>
        <v/>
      </c>
      <c r="AG140" s="89" t="str">
        <f>_xlfn.IFNA(VLOOKUP($AF140,'THOR i, Index'!$A:$D,4,0),"")</f>
        <v/>
      </c>
      <c r="AH140" s="90" t="str">
        <f t="shared" si="32"/>
        <v/>
      </c>
      <c r="AI140" s="91" t="str">
        <f t="shared" si="36"/>
        <v/>
      </c>
      <c r="AJ140" s="102" t="str">
        <f t="shared" si="33"/>
        <v/>
      </c>
      <c r="AK140" s="103" t="str">
        <f>IF(AJ140="","",WORKDAY(AK139,1,Holiday!$A$2:$A$100000))</f>
        <v/>
      </c>
      <c r="AL140" s="125" t="str">
        <f>IF(AJ140="","",IF($AK140&gt;=$B$33,$B$34,VLOOKUP($AK140,'THOR i, Index'!$A:$D,4,0)))</f>
        <v/>
      </c>
      <c r="AM140" s="126" t="str">
        <f t="shared" si="34"/>
        <v/>
      </c>
      <c r="AN140" s="127" t="str">
        <f t="shared" si="35"/>
        <v/>
      </c>
    </row>
    <row r="141" spans="31:40" x14ac:dyDescent="0.3">
      <c r="AE141" s="88" t="str">
        <f t="shared" si="31"/>
        <v/>
      </c>
      <c r="AF141" s="26" t="str">
        <f>IF(AE141="","",WORKDAY(AF140,1,Holiday!$A$2:$A$100000))</f>
        <v/>
      </c>
      <c r="AG141" s="89" t="str">
        <f>_xlfn.IFNA(VLOOKUP($AF141,'THOR i, Index'!$A:$D,4,0),"")</f>
        <v/>
      </c>
      <c r="AH141" s="90" t="str">
        <f t="shared" si="32"/>
        <v/>
      </c>
      <c r="AI141" s="91" t="str">
        <f t="shared" si="36"/>
        <v/>
      </c>
      <c r="AJ141" s="102" t="str">
        <f t="shared" si="33"/>
        <v/>
      </c>
      <c r="AK141" s="103" t="str">
        <f>IF(AJ141="","",WORKDAY(AK140,1,Holiday!$A$2:$A$100000))</f>
        <v/>
      </c>
      <c r="AL141" s="125" t="str">
        <f>IF(AJ141="","",IF($AK141&gt;=$B$33,$B$34,VLOOKUP($AK141,'THOR i, Index'!$A:$D,4,0)))</f>
        <v/>
      </c>
      <c r="AM141" s="126" t="str">
        <f t="shared" si="34"/>
        <v/>
      </c>
      <c r="AN141" s="127" t="str">
        <f t="shared" si="35"/>
        <v/>
      </c>
    </row>
    <row r="142" spans="31:40" x14ac:dyDescent="0.3">
      <c r="AE142" s="88" t="str">
        <f t="shared" si="31"/>
        <v/>
      </c>
      <c r="AF142" s="26" t="str">
        <f>IF(AE142="","",WORKDAY(AF141,1,Holiday!$A$2:$A$100000))</f>
        <v/>
      </c>
      <c r="AG142" s="89" t="str">
        <f>_xlfn.IFNA(VLOOKUP($AF142,'THOR i, Index'!$A:$D,4,0),"")</f>
        <v/>
      </c>
      <c r="AH142" s="90" t="str">
        <f t="shared" si="32"/>
        <v/>
      </c>
      <c r="AI142" s="91" t="str">
        <f t="shared" si="36"/>
        <v/>
      </c>
      <c r="AJ142" s="102" t="str">
        <f t="shared" si="33"/>
        <v/>
      </c>
      <c r="AK142" s="103" t="str">
        <f>IF(AJ142="","",WORKDAY(AK141,1,Holiday!$A$2:$A$100000))</f>
        <v/>
      </c>
      <c r="AL142" s="125" t="str">
        <f>IF(AJ142="","",IF($AK142&gt;=$B$33,$B$34,VLOOKUP($AK142,'THOR i, Index'!$A:$D,4,0)))</f>
        <v/>
      </c>
      <c r="AM142" s="126" t="str">
        <f t="shared" si="34"/>
        <v/>
      </c>
      <c r="AN142" s="127" t="str">
        <f t="shared" si="35"/>
        <v/>
      </c>
    </row>
    <row r="143" spans="31:40" x14ac:dyDescent="0.3">
      <c r="AE143" s="88" t="str">
        <f t="shared" si="31"/>
        <v/>
      </c>
      <c r="AF143" s="26" t="str">
        <f>IF(AE143="","",WORKDAY(AF142,1,Holiday!$A$2:$A$100000))</f>
        <v/>
      </c>
      <c r="AG143" s="89" t="str">
        <f>_xlfn.IFNA(VLOOKUP($AF143,'THOR i, Index'!$A:$D,4,0),"")</f>
        <v/>
      </c>
      <c r="AH143" s="90" t="str">
        <f t="shared" si="32"/>
        <v/>
      </c>
      <c r="AI143" s="91" t="str">
        <f t="shared" si="36"/>
        <v/>
      </c>
      <c r="AJ143" s="102" t="str">
        <f t="shared" si="33"/>
        <v/>
      </c>
      <c r="AK143" s="103" t="str">
        <f>IF(AJ143="","",WORKDAY(AK142,1,Holiday!$A$2:$A$100000))</f>
        <v/>
      </c>
      <c r="AL143" s="125" t="str">
        <f>IF(AJ143="","",IF($AK143&gt;=$B$33,$B$34,VLOOKUP($AK143,'THOR i, Index'!$A:$D,4,0)))</f>
        <v/>
      </c>
      <c r="AM143" s="126" t="str">
        <f t="shared" si="34"/>
        <v/>
      </c>
      <c r="AN143" s="127" t="str">
        <f t="shared" si="35"/>
        <v/>
      </c>
    </row>
    <row r="144" spans="31:40" x14ac:dyDescent="0.3">
      <c r="AE144" s="88" t="str">
        <f t="shared" si="31"/>
        <v/>
      </c>
      <c r="AF144" s="26" t="str">
        <f>IF(AE144="","",WORKDAY(AF143,1,Holiday!$A$2:$A$100000))</f>
        <v/>
      </c>
      <c r="AG144" s="89" t="str">
        <f>_xlfn.IFNA(VLOOKUP($AF144,'THOR i, Index'!$A:$D,4,0),"")</f>
        <v/>
      </c>
      <c r="AH144" s="90" t="str">
        <f t="shared" si="32"/>
        <v/>
      </c>
      <c r="AI144" s="91" t="str">
        <f t="shared" si="36"/>
        <v/>
      </c>
      <c r="AJ144" s="102" t="str">
        <f t="shared" si="33"/>
        <v/>
      </c>
      <c r="AK144" s="103" t="str">
        <f>IF(AJ144="","",WORKDAY(AK143,1,Holiday!$A$2:$A$100000))</f>
        <v/>
      </c>
      <c r="AL144" s="125" t="str">
        <f>IF(AJ144="","",IF($AK144&gt;=$B$33,$B$34,VLOOKUP($AK144,'THOR i, Index'!$A:$D,4,0)))</f>
        <v/>
      </c>
      <c r="AM144" s="126" t="str">
        <f t="shared" si="34"/>
        <v/>
      </c>
      <c r="AN144" s="127" t="str">
        <f t="shared" si="35"/>
        <v/>
      </c>
    </row>
    <row r="145" spans="31:40" x14ac:dyDescent="0.3">
      <c r="AE145" s="88" t="str">
        <f t="shared" si="31"/>
        <v/>
      </c>
      <c r="AF145" s="26" t="str">
        <f>IF(AE145="","",WORKDAY(AF144,1,Holiday!$A$2:$A$100000))</f>
        <v/>
      </c>
      <c r="AG145" s="89" t="str">
        <f>_xlfn.IFNA(VLOOKUP($AF145,'THOR i, Index'!$A:$D,4,0),"")</f>
        <v/>
      </c>
      <c r="AH145" s="90" t="str">
        <f t="shared" si="32"/>
        <v/>
      </c>
      <c r="AI145" s="91" t="str">
        <f t="shared" si="36"/>
        <v/>
      </c>
      <c r="AJ145" s="102" t="str">
        <f t="shared" si="33"/>
        <v/>
      </c>
      <c r="AK145" s="103" t="str">
        <f>IF(AJ145="","",WORKDAY(AK144,1,Holiday!$A$2:$A$100000))</f>
        <v/>
      </c>
      <c r="AL145" s="125" t="str">
        <f>IF(AJ145="","",IF($AK145&gt;=$B$33,$B$34,VLOOKUP($AK145,'THOR i, Index'!$A:$D,4,0)))</f>
        <v/>
      </c>
      <c r="AM145" s="126" t="str">
        <f t="shared" si="34"/>
        <v/>
      </c>
      <c r="AN145" s="127" t="str">
        <f t="shared" si="35"/>
        <v/>
      </c>
    </row>
    <row r="146" spans="31:40" x14ac:dyDescent="0.3">
      <c r="AE146" s="88" t="str">
        <f t="shared" si="31"/>
        <v/>
      </c>
      <c r="AF146" s="26" t="str">
        <f>IF(AE146="","",WORKDAY(AF145,1,Holiday!$A$2:$A$100000))</f>
        <v/>
      </c>
      <c r="AG146" s="89" t="str">
        <f>_xlfn.IFNA(VLOOKUP($AF146,'THOR i, Index'!$A:$D,4,0),"")</f>
        <v/>
      </c>
      <c r="AH146" s="90" t="str">
        <f t="shared" si="32"/>
        <v/>
      </c>
      <c r="AI146" s="91" t="str">
        <f t="shared" si="36"/>
        <v/>
      </c>
      <c r="AJ146" s="102" t="str">
        <f t="shared" si="33"/>
        <v/>
      </c>
      <c r="AK146" s="103" t="str">
        <f>IF(AJ146="","",WORKDAY(AK145,1,Holiday!$A$2:$A$100000))</f>
        <v/>
      </c>
      <c r="AL146" s="125" t="str">
        <f>IF(AJ146="","",IF($AK146&gt;=$B$33,$B$34,VLOOKUP($AK146,'THOR i, Index'!$A:$D,4,0)))</f>
        <v/>
      </c>
      <c r="AM146" s="126" t="str">
        <f t="shared" si="34"/>
        <v/>
      </c>
      <c r="AN146" s="127" t="str">
        <f t="shared" si="35"/>
        <v/>
      </c>
    </row>
    <row r="147" spans="31:40" x14ac:dyDescent="0.3">
      <c r="AE147" s="88" t="str">
        <f t="shared" si="31"/>
        <v/>
      </c>
      <c r="AF147" s="26" t="str">
        <f>IF(AE147="","",WORKDAY(AF146,1,Holiday!$A$2:$A$100000))</f>
        <v/>
      </c>
      <c r="AG147" s="89" t="str">
        <f>_xlfn.IFNA(VLOOKUP($AF147,'THOR i, Index'!$A:$D,4,0),"")</f>
        <v/>
      </c>
      <c r="AH147" s="90" t="str">
        <f t="shared" si="32"/>
        <v/>
      </c>
      <c r="AI147" s="91" t="str">
        <f t="shared" si="36"/>
        <v/>
      </c>
      <c r="AJ147" s="102" t="str">
        <f t="shared" si="33"/>
        <v/>
      </c>
      <c r="AK147" s="103" t="str">
        <f>IF(AJ147="","",WORKDAY(AK146,1,Holiday!$A$2:$A$100000))</f>
        <v/>
      </c>
      <c r="AL147" s="125" t="str">
        <f>IF(AJ147="","",IF($AK147&gt;=$B$33,$B$34,VLOOKUP($AK147,'THOR i, Index'!$A:$D,4,0)))</f>
        <v/>
      </c>
      <c r="AM147" s="126" t="str">
        <f t="shared" si="34"/>
        <v/>
      </c>
      <c r="AN147" s="127" t="str">
        <f t="shared" si="35"/>
        <v/>
      </c>
    </row>
    <row r="148" spans="31:40" x14ac:dyDescent="0.3">
      <c r="AE148" s="88" t="str">
        <f t="shared" si="31"/>
        <v/>
      </c>
      <c r="AF148" s="26" t="str">
        <f>IF(AE148="","",WORKDAY(AF147,1,Holiday!$A$2:$A$100000))</f>
        <v/>
      </c>
      <c r="AG148" s="89" t="str">
        <f>_xlfn.IFNA(VLOOKUP($AF148,'THOR i, Index'!$A:$D,4,0),"")</f>
        <v/>
      </c>
      <c r="AH148" s="90" t="str">
        <f t="shared" si="32"/>
        <v/>
      </c>
      <c r="AI148" s="91" t="str">
        <f t="shared" si="36"/>
        <v/>
      </c>
      <c r="AJ148" s="102" t="str">
        <f t="shared" si="33"/>
        <v/>
      </c>
      <c r="AK148" s="103" t="str">
        <f>IF(AJ148="","",WORKDAY(AK147,1,Holiday!$A$2:$A$100000))</f>
        <v/>
      </c>
      <c r="AL148" s="125" t="str">
        <f>IF(AJ148="","",IF($AK148&gt;=$B$33,$B$34,VLOOKUP($AK148,'THOR i, Index'!$A:$D,4,0)))</f>
        <v/>
      </c>
      <c r="AM148" s="126" t="str">
        <f t="shared" si="34"/>
        <v/>
      </c>
      <c r="AN148" s="127" t="str">
        <f t="shared" si="35"/>
        <v/>
      </c>
    </row>
    <row r="149" spans="31:40" x14ac:dyDescent="0.3">
      <c r="AE149" s="88" t="str">
        <f t="shared" si="31"/>
        <v/>
      </c>
      <c r="AF149" s="26" t="str">
        <f>IF(AE149="","",WORKDAY(AF148,1,Holiday!$A$2:$A$100000))</f>
        <v/>
      </c>
      <c r="AG149" s="89" t="str">
        <f>_xlfn.IFNA(VLOOKUP($AF149,'THOR i, Index'!$A:$D,4,0),"")</f>
        <v/>
      </c>
      <c r="AH149" s="90" t="str">
        <f t="shared" si="32"/>
        <v/>
      </c>
      <c r="AI149" s="91" t="str">
        <f t="shared" si="36"/>
        <v/>
      </c>
      <c r="AJ149" s="102" t="str">
        <f t="shared" si="33"/>
        <v/>
      </c>
      <c r="AK149" s="103" t="str">
        <f>IF(AJ149="","",WORKDAY(AK148,1,Holiday!$A$2:$A$100000))</f>
        <v/>
      </c>
      <c r="AL149" s="125" t="str">
        <f>IF(AJ149="","",IF($AK149&gt;=$B$33,$B$34,VLOOKUP($AK149,'THOR i, Index'!$A:$D,4,0)))</f>
        <v/>
      </c>
      <c r="AM149" s="126" t="str">
        <f t="shared" si="34"/>
        <v/>
      </c>
      <c r="AN149" s="127" t="str">
        <f t="shared" si="35"/>
        <v/>
      </c>
    </row>
    <row r="150" spans="31:40" x14ac:dyDescent="0.3">
      <c r="AE150" s="88" t="str">
        <f t="shared" si="31"/>
        <v/>
      </c>
      <c r="AF150" s="26" t="str">
        <f>IF(AE150="","",WORKDAY(AF149,1,Holiday!$A$2:$A$100000))</f>
        <v/>
      </c>
      <c r="AG150" s="89" t="str">
        <f>_xlfn.IFNA(VLOOKUP($AF150,'THOR i, Index'!$A:$D,4,0),"")</f>
        <v/>
      </c>
      <c r="AH150" s="90" t="str">
        <f t="shared" si="32"/>
        <v/>
      </c>
      <c r="AI150" s="91" t="str">
        <f t="shared" si="36"/>
        <v/>
      </c>
      <c r="AJ150" s="102" t="str">
        <f t="shared" si="33"/>
        <v/>
      </c>
      <c r="AK150" s="103" t="str">
        <f>IF(AJ150="","",WORKDAY(AK149,1,Holiday!$A$2:$A$100000))</f>
        <v/>
      </c>
      <c r="AL150" s="125" t="str">
        <f>IF(AJ150="","",IF($AK150&gt;=$B$33,$B$34,VLOOKUP($AK150,'THOR i, Index'!$A:$D,4,0)))</f>
        <v/>
      </c>
      <c r="AM150" s="126" t="str">
        <f t="shared" si="34"/>
        <v/>
      </c>
      <c r="AN150" s="127" t="str">
        <f t="shared" si="35"/>
        <v/>
      </c>
    </row>
    <row r="151" spans="31:40" x14ac:dyDescent="0.3">
      <c r="AE151" s="88" t="str">
        <f t="shared" si="31"/>
        <v/>
      </c>
      <c r="AF151" s="26" t="str">
        <f>IF(AE151="","",WORKDAY(AF150,1,Holiday!$A$2:$A$100000))</f>
        <v/>
      </c>
      <c r="AG151" s="89" t="str">
        <f>_xlfn.IFNA(VLOOKUP($AF151,'THOR i, Index'!$A:$D,4,0),"")</f>
        <v/>
      </c>
      <c r="AH151" s="90" t="str">
        <f t="shared" si="32"/>
        <v/>
      </c>
      <c r="AI151" s="91" t="str">
        <f t="shared" si="36"/>
        <v/>
      </c>
      <c r="AJ151" s="102" t="str">
        <f t="shared" si="33"/>
        <v/>
      </c>
      <c r="AK151" s="103" t="str">
        <f>IF(AJ151="","",WORKDAY(AK150,1,Holiday!$A$2:$A$100000))</f>
        <v/>
      </c>
      <c r="AL151" s="125" t="str">
        <f>IF(AJ151="","",IF($AK151&gt;=$B$33,$B$34,VLOOKUP($AK151,'THOR i, Index'!$A:$D,4,0)))</f>
        <v/>
      </c>
      <c r="AM151" s="126" t="str">
        <f t="shared" si="34"/>
        <v/>
      </c>
      <c r="AN151" s="127" t="str">
        <f t="shared" si="35"/>
        <v/>
      </c>
    </row>
    <row r="152" spans="31:40" x14ac:dyDescent="0.3">
      <c r="AE152" s="88" t="str">
        <f t="shared" si="31"/>
        <v/>
      </c>
      <c r="AF152" s="26" t="str">
        <f>IF(AE152="","",WORKDAY(AF151,1,Holiday!$A$2:$A$100000))</f>
        <v/>
      </c>
      <c r="AG152" s="89" t="str">
        <f>_xlfn.IFNA(VLOOKUP($AF152,'THOR i, Index'!$A:$D,4,0),"")</f>
        <v/>
      </c>
      <c r="AH152" s="90" t="str">
        <f t="shared" si="32"/>
        <v/>
      </c>
      <c r="AI152" s="91" t="str">
        <f t="shared" si="36"/>
        <v/>
      </c>
      <c r="AJ152" s="102" t="str">
        <f t="shared" si="33"/>
        <v/>
      </c>
      <c r="AK152" s="103" t="str">
        <f>IF(AJ152="","",WORKDAY(AK151,1,Holiday!$A$2:$A$100000))</f>
        <v/>
      </c>
      <c r="AL152" s="125" t="str">
        <f>IF(AJ152="","",IF($AK152&gt;=$B$33,$B$34,VLOOKUP($AK152,'THOR i, Index'!$A:$D,4,0)))</f>
        <v/>
      </c>
      <c r="AM152" s="126" t="str">
        <f t="shared" si="34"/>
        <v/>
      </c>
      <c r="AN152" s="127" t="str">
        <f t="shared" si="35"/>
        <v/>
      </c>
    </row>
    <row r="153" spans="31:40" x14ac:dyDescent="0.3">
      <c r="AE153" s="88" t="str">
        <f t="shared" si="31"/>
        <v/>
      </c>
      <c r="AF153" s="26" t="str">
        <f>IF(AE153="","",WORKDAY(AF152,1,Holiday!$A$2:$A$100000))</f>
        <v/>
      </c>
      <c r="AG153" s="89" t="str">
        <f>_xlfn.IFNA(VLOOKUP($AF153,'THOR i, Index'!$A:$D,4,0),"")</f>
        <v/>
      </c>
      <c r="AH153" s="90" t="str">
        <f t="shared" si="32"/>
        <v/>
      </c>
      <c r="AI153" s="91" t="str">
        <f t="shared" si="36"/>
        <v/>
      </c>
      <c r="AJ153" s="102" t="str">
        <f t="shared" si="33"/>
        <v/>
      </c>
      <c r="AK153" s="103" t="str">
        <f>IF(AJ153="","",WORKDAY(AK152,1,Holiday!$A$2:$A$100000))</f>
        <v/>
      </c>
      <c r="AL153" s="125" t="str">
        <f>IF(AJ153="","",IF($AK153&gt;=$B$33,$B$34,VLOOKUP($AK153,'THOR i, Index'!$A:$D,4,0)))</f>
        <v/>
      </c>
      <c r="AM153" s="126" t="str">
        <f t="shared" si="34"/>
        <v/>
      </c>
      <c r="AN153" s="127" t="str">
        <f t="shared" si="35"/>
        <v/>
      </c>
    </row>
    <row r="154" spans="31:40" x14ac:dyDescent="0.3">
      <c r="AE154" s="88" t="str">
        <f t="shared" si="31"/>
        <v/>
      </c>
      <c r="AF154" s="26" t="str">
        <f>IF(AE154="","",WORKDAY(AF153,1,Holiday!$A$2:$A$100000))</f>
        <v/>
      </c>
      <c r="AG154" s="89" t="str">
        <f>_xlfn.IFNA(VLOOKUP($AF154,'THOR i, Index'!$A:$D,4,0),"")</f>
        <v/>
      </c>
      <c r="AH154" s="90" t="str">
        <f t="shared" si="32"/>
        <v/>
      </c>
      <c r="AI154" s="91" t="str">
        <f t="shared" si="36"/>
        <v/>
      </c>
      <c r="AJ154" s="102" t="str">
        <f t="shared" si="33"/>
        <v/>
      </c>
      <c r="AK154" s="103" t="str">
        <f>IF(AJ154="","",WORKDAY(AK153,1,Holiday!$A$2:$A$100000))</f>
        <v/>
      </c>
      <c r="AL154" s="125" t="str">
        <f>IF(AJ154="","",IF($AK154&gt;=$B$33,$B$34,VLOOKUP($AK154,'THOR i, Index'!$A:$D,4,0)))</f>
        <v/>
      </c>
      <c r="AM154" s="126" t="str">
        <f t="shared" si="34"/>
        <v/>
      </c>
      <c r="AN154" s="127" t="str">
        <f t="shared" si="35"/>
        <v/>
      </c>
    </row>
    <row r="155" spans="31:40" x14ac:dyDescent="0.3">
      <c r="AE155" s="88" t="str">
        <f t="shared" si="31"/>
        <v/>
      </c>
      <c r="AF155" s="26" t="str">
        <f>IF(AE155="","",WORKDAY(AF154,1,Holiday!$A$2:$A$100000))</f>
        <v/>
      </c>
      <c r="AG155" s="89" t="str">
        <f>_xlfn.IFNA(VLOOKUP($AF155,'THOR i, Index'!$A:$D,4,0),"")</f>
        <v/>
      </c>
      <c r="AH155" s="90" t="str">
        <f t="shared" si="32"/>
        <v/>
      </c>
      <c r="AI155" s="91" t="str">
        <f t="shared" si="36"/>
        <v/>
      </c>
      <c r="AJ155" s="102" t="str">
        <f t="shared" si="33"/>
        <v/>
      </c>
      <c r="AK155" s="103" t="str">
        <f>IF(AJ155="","",WORKDAY(AK154,1,Holiday!$A$2:$A$100000))</f>
        <v/>
      </c>
      <c r="AL155" s="125" t="str">
        <f>IF(AJ155="","",IF($AK155&gt;=$B$33,$B$34,VLOOKUP($AK155,'THOR i, Index'!$A:$D,4,0)))</f>
        <v/>
      </c>
      <c r="AM155" s="126" t="str">
        <f t="shared" si="34"/>
        <v/>
      </c>
      <c r="AN155" s="127" t="str">
        <f t="shared" si="35"/>
        <v/>
      </c>
    </row>
    <row r="156" spans="31:40" x14ac:dyDescent="0.3">
      <c r="AE156" s="88" t="str">
        <f t="shared" si="31"/>
        <v/>
      </c>
      <c r="AF156" s="26" t="str">
        <f>IF(AE156="","",WORKDAY(AF155,1,Holiday!$A$2:$A$100000))</f>
        <v/>
      </c>
      <c r="AG156" s="89" t="str">
        <f>_xlfn.IFNA(VLOOKUP($AF156,'THOR i, Index'!$A:$D,4,0),"")</f>
        <v/>
      </c>
      <c r="AH156" s="90" t="str">
        <f t="shared" si="32"/>
        <v/>
      </c>
      <c r="AI156" s="91" t="str">
        <f t="shared" si="36"/>
        <v/>
      </c>
      <c r="AJ156" s="102" t="str">
        <f t="shared" si="33"/>
        <v/>
      </c>
      <c r="AK156" s="103" t="str">
        <f>IF(AJ156="","",WORKDAY(AK155,1,Holiday!$A$2:$A$100000))</f>
        <v/>
      </c>
      <c r="AL156" s="125" t="str">
        <f>IF(AJ156="","",IF($AK156&gt;=$B$33,$B$34,VLOOKUP($AK156,'THOR i, Index'!$A:$D,4,0)))</f>
        <v/>
      </c>
      <c r="AM156" s="126" t="str">
        <f t="shared" si="34"/>
        <v/>
      </c>
      <c r="AN156" s="127" t="str">
        <f t="shared" si="35"/>
        <v/>
      </c>
    </row>
    <row r="157" spans="31:40" x14ac:dyDescent="0.3">
      <c r="AE157" s="88" t="str">
        <f t="shared" si="31"/>
        <v/>
      </c>
      <c r="AF157" s="26" t="str">
        <f>IF(AE157="","",WORKDAY(AF156,1,Holiday!$A$2:$A$100000))</f>
        <v/>
      </c>
      <c r="AG157" s="89" t="str">
        <f>_xlfn.IFNA(VLOOKUP($AF157,'THOR i, Index'!$A:$D,4,0),"")</f>
        <v/>
      </c>
      <c r="AH157" s="90" t="str">
        <f t="shared" si="32"/>
        <v/>
      </c>
      <c r="AI157" s="91" t="str">
        <f t="shared" si="36"/>
        <v/>
      </c>
      <c r="AJ157" s="102" t="str">
        <f t="shared" si="33"/>
        <v/>
      </c>
      <c r="AK157" s="103" t="str">
        <f>IF(AJ157="","",WORKDAY(AK156,1,Holiday!$A$2:$A$100000))</f>
        <v/>
      </c>
      <c r="AL157" s="125" t="str">
        <f>IF(AJ157="","",IF($AK157&gt;=$B$33,$B$34,VLOOKUP($AK157,'THOR i, Index'!$A:$D,4,0)))</f>
        <v/>
      </c>
      <c r="AM157" s="126" t="str">
        <f t="shared" si="34"/>
        <v/>
      </c>
      <c r="AN157" s="127" t="str">
        <f t="shared" si="35"/>
        <v/>
      </c>
    </row>
    <row r="158" spans="31:40" x14ac:dyDescent="0.3">
      <c r="AE158" s="88" t="str">
        <f t="shared" si="31"/>
        <v/>
      </c>
      <c r="AF158" s="26" t="str">
        <f>IF(AE158="","",WORKDAY(AF157,1,Holiday!$A$2:$A$100000))</f>
        <v/>
      </c>
      <c r="AG158" s="89" t="str">
        <f>_xlfn.IFNA(VLOOKUP($AF158,'THOR i, Index'!$A:$D,4,0),"")</f>
        <v/>
      </c>
      <c r="AH158" s="90" t="str">
        <f t="shared" si="32"/>
        <v/>
      </c>
      <c r="AI158" s="91" t="str">
        <f t="shared" si="36"/>
        <v/>
      </c>
      <c r="AJ158" s="102" t="str">
        <f t="shared" si="33"/>
        <v/>
      </c>
      <c r="AK158" s="103" t="str">
        <f>IF(AJ158="","",WORKDAY(AK157,1,Holiday!$A$2:$A$100000))</f>
        <v/>
      </c>
      <c r="AL158" s="125" t="str">
        <f>IF(AJ158="","",IF($AK158&gt;=$B$33,$B$34,VLOOKUP($AK158,'THOR i, Index'!$A:$D,4,0)))</f>
        <v/>
      </c>
      <c r="AM158" s="126" t="str">
        <f t="shared" si="34"/>
        <v/>
      </c>
      <c r="AN158" s="127" t="str">
        <f t="shared" si="35"/>
        <v/>
      </c>
    </row>
    <row r="159" spans="31:40" x14ac:dyDescent="0.3">
      <c r="AE159" s="88" t="str">
        <f t="shared" si="31"/>
        <v/>
      </c>
      <c r="AF159" s="26" t="str">
        <f>IF(AE159="","",WORKDAY(AF158,1,Holiday!$A$2:$A$100000))</f>
        <v/>
      </c>
      <c r="AG159" s="89" t="str">
        <f>_xlfn.IFNA(VLOOKUP($AF159,'THOR i, Index'!$A:$D,4,0),"")</f>
        <v/>
      </c>
      <c r="AH159" s="90" t="str">
        <f t="shared" si="32"/>
        <v/>
      </c>
      <c r="AI159" s="91" t="str">
        <f t="shared" si="36"/>
        <v/>
      </c>
      <c r="AJ159" s="102" t="str">
        <f t="shared" si="33"/>
        <v/>
      </c>
      <c r="AK159" s="103" t="str">
        <f>IF(AJ159="","",WORKDAY(AK158,1,Holiday!$A$2:$A$100000))</f>
        <v/>
      </c>
      <c r="AL159" s="125" t="str">
        <f>IF(AJ159="","",IF($AK159&gt;=$B$33,$B$34,VLOOKUP($AK159,'THOR i, Index'!$A:$D,4,0)))</f>
        <v/>
      </c>
      <c r="AM159" s="126" t="str">
        <f t="shared" si="34"/>
        <v/>
      </c>
      <c r="AN159" s="127" t="str">
        <f t="shared" si="35"/>
        <v/>
      </c>
    </row>
    <row r="160" spans="31:40" x14ac:dyDescent="0.3">
      <c r="AE160" s="88" t="str">
        <f t="shared" si="31"/>
        <v/>
      </c>
      <c r="AF160" s="26" t="str">
        <f>IF(AE160="","",WORKDAY(AF159,1,Holiday!$A$2:$A$100000))</f>
        <v/>
      </c>
      <c r="AG160" s="89" t="str">
        <f>_xlfn.IFNA(VLOOKUP($AF160,'THOR i, Index'!$A:$D,4,0),"")</f>
        <v/>
      </c>
      <c r="AH160" s="90" t="str">
        <f t="shared" si="32"/>
        <v/>
      </c>
      <c r="AI160" s="91" t="str">
        <f t="shared" si="36"/>
        <v/>
      </c>
      <c r="AJ160" s="102" t="str">
        <f t="shared" si="33"/>
        <v/>
      </c>
      <c r="AK160" s="103" t="str">
        <f>IF(AJ160="","",WORKDAY(AK159,1,Holiday!$A$2:$A$100000))</f>
        <v/>
      </c>
      <c r="AL160" s="125" t="str">
        <f>IF(AJ160="","",IF($AK160&gt;=$B$33,$B$34,VLOOKUP($AK160,'THOR i, Index'!$A:$D,4,0)))</f>
        <v/>
      </c>
      <c r="AM160" s="126" t="str">
        <f t="shared" si="34"/>
        <v/>
      </c>
      <c r="AN160" s="127" t="str">
        <f t="shared" si="35"/>
        <v/>
      </c>
    </row>
    <row r="161" spans="31:40" x14ac:dyDescent="0.3">
      <c r="AE161" s="88" t="str">
        <f t="shared" si="31"/>
        <v/>
      </c>
      <c r="AF161" s="26" t="str">
        <f>IF(AE161="","",WORKDAY(AF160,1,Holiday!$A$2:$A$100000))</f>
        <v/>
      </c>
      <c r="AG161" s="89" t="str">
        <f>_xlfn.IFNA(VLOOKUP($AF161,'THOR i, Index'!$A:$D,4,0),"")</f>
        <v/>
      </c>
      <c r="AH161" s="90" t="str">
        <f t="shared" si="32"/>
        <v/>
      </c>
      <c r="AI161" s="91" t="str">
        <f t="shared" si="36"/>
        <v/>
      </c>
      <c r="AJ161" s="102" t="str">
        <f t="shared" si="33"/>
        <v/>
      </c>
      <c r="AK161" s="103" t="str">
        <f>IF(AJ161="","",WORKDAY(AK160,1,Holiday!$A$2:$A$100000))</f>
        <v/>
      </c>
      <c r="AL161" s="125" t="str">
        <f>IF(AJ161="","",IF($AK161&gt;=$B$33,$B$34,VLOOKUP($AK161,'THOR i, Index'!$A:$D,4,0)))</f>
        <v/>
      </c>
      <c r="AM161" s="126" t="str">
        <f t="shared" si="34"/>
        <v/>
      </c>
      <c r="AN161" s="127" t="str">
        <f t="shared" si="35"/>
        <v/>
      </c>
    </row>
    <row r="162" spans="31:40" x14ac:dyDescent="0.3">
      <c r="AE162" s="88" t="str">
        <f t="shared" si="31"/>
        <v/>
      </c>
      <c r="AF162" s="26" t="str">
        <f>IF(AE162="","",WORKDAY(AF161,1,Holiday!$A$2:$A$100000))</f>
        <v/>
      </c>
      <c r="AG162" s="89" t="str">
        <f>_xlfn.IFNA(VLOOKUP($AF162,'THOR i, Index'!$A:$D,4,0),"")</f>
        <v/>
      </c>
      <c r="AH162" s="90" t="str">
        <f t="shared" si="32"/>
        <v/>
      </c>
      <c r="AI162" s="91" t="str">
        <f t="shared" si="36"/>
        <v/>
      </c>
      <c r="AJ162" s="102" t="str">
        <f t="shared" si="33"/>
        <v/>
      </c>
      <c r="AK162" s="103" t="str">
        <f>IF(AJ162="","",WORKDAY(AK161,1,Holiday!$A$2:$A$100000))</f>
        <v/>
      </c>
      <c r="AL162" s="125" t="str">
        <f>IF(AJ162="","",IF($AK162&gt;=$B$33,$B$34,VLOOKUP($AK162,'THOR i, Index'!$A:$D,4,0)))</f>
        <v/>
      </c>
      <c r="AM162" s="126" t="str">
        <f t="shared" si="34"/>
        <v/>
      </c>
      <c r="AN162" s="127" t="str">
        <f t="shared" si="35"/>
        <v/>
      </c>
    </row>
    <row r="163" spans="31:40" x14ac:dyDescent="0.3">
      <c r="AE163" s="88" t="str">
        <f t="shared" si="31"/>
        <v/>
      </c>
      <c r="AF163" s="26" t="str">
        <f>IF(AE163="","",WORKDAY(AF162,1,Holiday!$A$2:$A$100000))</f>
        <v/>
      </c>
      <c r="AG163" s="89" t="str">
        <f>_xlfn.IFNA(VLOOKUP($AF163,'THOR i, Index'!$A:$D,4,0),"")</f>
        <v/>
      </c>
      <c r="AH163" s="90" t="str">
        <f t="shared" si="32"/>
        <v/>
      </c>
      <c r="AI163" s="91" t="str">
        <f t="shared" si="36"/>
        <v/>
      </c>
      <c r="AJ163" s="102" t="str">
        <f t="shared" si="33"/>
        <v/>
      </c>
      <c r="AK163" s="103" t="str">
        <f>IF(AJ163="","",WORKDAY(AK162,1,Holiday!$A$2:$A$100000))</f>
        <v/>
      </c>
      <c r="AL163" s="125" t="str">
        <f>IF(AJ163="","",IF($AK163&gt;=$B$33,$B$34,VLOOKUP($AK163,'THOR i, Index'!$A:$D,4,0)))</f>
        <v/>
      </c>
      <c r="AM163" s="126" t="str">
        <f t="shared" si="34"/>
        <v/>
      </c>
      <c r="AN163" s="127" t="str">
        <f t="shared" si="35"/>
        <v/>
      </c>
    </row>
    <row r="164" spans="31:40" x14ac:dyDescent="0.3">
      <c r="AE164" s="88" t="str">
        <f t="shared" si="31"/>
        <v/>
      </c>
      <c r="AF164" s="26" t="str">
        <f>IF(AE164="","",WORKDAY(AF163,1,Holiday!$A$2:$A$100000))</f>
        <v/>
      </c>
      <c r="AG164" s="89" t="str">
        <f>_xlfn.IFNA(VLOOKUP($AF164,'THOR i, Index'!$A:$D,4,0),"")</f>
        <v/>
      </c>
      <c r="AH164" s="90" t="str">
        <f t="shared" si="32"/>
        <v/>
      </c>
      <c r="AI164" s="91" t="str">
        <f t="shared" si="36"/>
        <v/>
      </c>
      <c r="AJ164" s="102" t="str">
        <f t="shared" si="33"/>
        <v/>
      </c>
      <c r="AK164" s="103" t="str">
        <f>IF(AJ164="","",WORKDAY(AK163,1,Holiday!$A$2:$A$100000))</f>
        <v/>
      </c>
      <c r="AL164" s="125" t="str">
        <f>IF(AJ164="","",IF($AK164&gt;=$B$33,$B$34,VLOOKUP($AK164,'THOR i, Index'!$A:$D,4,0)))</f>
        <v/>
      </c>
      <c r="AM164" s="126" t="str">
        <f t="shared" si="34"/>
        <v/>
      </c>
      <c r="AN164" s="127" t="str">
        <f t="shared" si="35"/>
        <v/>
      </c>
    </row>
    <row r="165" spans="31:40" x14ac:dyDescent="0.3">
      <c r="AE165" s="88" t="str">
        <f t="shared" si="31"/>
        <v/>
      </c>
      <c r="AF165" s="26" t="str">
        <f>IF(AE165="","",WORKDAY(AF164,1,Holiday!$A$2:$A$100000))</f>
        <v/>
      </c>
      <c r="AG165" s="89" t="str">
        <f>_xlfn.IFNA(VLOOKUP($AF165,'THOR i, Index'!$A:$D,4,0),"")</f>
        <v/>
      </c>
      <c r="AH165" s="90" t="str">
        <f t="shared" si="32"/>
        <v/>
      </c>
      <c r="AI165" s="91" t="str">
        <f t="shared" si="36"/>
        <v/>
      </c>
      <c r="AJ165" s="102" t="str">
        <f t="shared" si="33"/>
        <v/>
      </c>
      <c r="AK165" s="103" t="str">
        <f>IF(AJ165="","",WORKDAY(AK164,1,Holiday!$A$2:$A$100000))</f>
        <v/>
      </c>
      <c r="AL165" s="125" t="str">
        <f>IF(AJ165="","",IF($AK165&gt;=$B$33,$B$34,VLOOKUP($AK165,'THOR i, Index'!$A:$D,4,0)))</f>
        <v/>
      </c>
      <c r="AM165" s="126" t="str">
        <f t="shared" si="34"/>
        <v/>
      </c>
      <c r="AN165" s="127" t="str">
        <f t="shared" si="35"/>
        <v/>
      </c>
    </row>
    <row r="166" spans="31:40" x14ac:dyDescent="0.3">
      <c r="AE166" s="88" t="str">
        <f t="shared" si="31"/>
        <v/>
      </c>
      <c r="AF166" s="26" t="str">
        <f>IF(AE166="","",WORKDAY(AF165,1,Holiday!$A$2:$A$100000))</f>
        <v/>
      </c>
      <c r="AG166" s="89" t="str">
        <f>_xlfn.IFNA(VLOOKUP($AF166,'THOR i, Index'!$A:$D,4,0),"")</f>
        <v/>
      </c>
      <c r="AH166" s="90" t="str">
        <f t="shared" si="32"/>
        <v/>
      </c>
      <c r="AI166" s="91" t="str">
        <f t="shared" si="36"/>
        <v/>
      </c>
      <c r="AJ166" s="102" t="str">
        <f t="shared" si="33"/>
        <v/>
      </c>
      <c r="AK166" s="103" t="str">
        <f>IF(AJ166="","",WORKDAY(AK165,1,Holiday!$A$2:$A$100000))</f>
        <v/>
      </c>
      <c r="AL166" s="125" t="str">
        <f>IF(AJ166="","",IF($AK166&gt;=$B$33,$B$34,VLOOKUP($AK166,'THOR i, Index'!$A:$D,4,0)))</f>
        <v/>
      </c>
      <c r="AM166" s="126" t="str">
        <f t="shared" si="34"/>
        <v/>
      </c>
      <c r="AN166" s="127" t="str">
        <f t="shared" si="35"/>
        <v/>
      </c>
    </row>
    <row r="167" spans="31:40" x14ac:dyDescent="0.3">
      <c r="AE167" s="88" t="str">
        <f t="shared" si="31"/>
        <v/>
      </c>
      <c r="AF167" s="26" t="str">
        <f>IF(AE167="","",WORKDAY(AF166,1,Holiday!$A$2:$A$100000))</f>
        <v/>
      </c>
      <c r="AG167" s="89" t="str">
        <f>_xlfn.IFNA(VLOOKUP($AF167,'THOR i, Index'!$A:$D,4,0),"")</f>
        <v/>
      </c>
      <c r="AH167" s="90" t="str">
        <f t="shared" si="32"/>
        <v/>
      </c>
      <c r="AI167" s="91" t="str">
        <f t="shared" si="36"/>
        <v/>
      </c>
      <c r="AJ167" s="102" t="str">
        <f t="shared" si="33"/>
        <v/>
      </c>
      <c r="AK167" s="103" t="str">
        <f>IF(AJ167="","",WORKDAY(AK166,1,Holiday!$A$2:$A$100000))</f>
        <v/>
      </c>
      <c r="AL167" s="125" t="str">
        <f>IF(AJ167="","",IF($AK167&gt;=$B$33,$B$34,VLOOKUP($AK167,'THOR i, Index'!$A:$D,4,0)))</f>
        <v/>
      </c>
      <c r="AM167" s="126" t="str">
        <f t="shared" si="34"/>
        <v/>
      </c>
      <c r="AN167" s="127" t="str">
        <f t="shared" si="35"/>
        <v/>
      </c>
    </row>
    <row r="168" spans="31:40" x14ac:dyDescent="0.3">
      <c r="AE168" s="88" t="str">
        <f t="shared" si="31"/>
        <v/>
      </c>
      <c r="AF168" s="26" t="str">
        <f>IF(AE168="","",WORKDAY(AF167,1,Holiday!$A$2:$A$100000))</f>
        <v/>
      </c>
      <c r="AG168" s="89" t="str">
        <f>_xlfn.IFNA(VLOOKUP($AF168,'THOR i, Index'!$A:$D,4,0),"")</f>
        <v/>
      </c>
      <c r="AH168" s="90" t="str">
        <f t="shared" si="32"/>
        <v/>
      </c>
      <c r="AI168" s="91" t="str">
        <f t="shared" si="36"/>
        <v/>
      </c>
      <c r="AJ168" s="102" t="str">
        <f t="shared" si="33"/>
        <v/>
      </c>
      <c r="AK168" s="103" t="str">
        <f>IF(AJ168="","",WORKDAY(AK167,1,Holiday!$A$2:$A$100000))</f>
        <v/>
      </c>
      <c r="AL168" s="125" t="str">
        <f>IF(AJ168="","",IF($AK168&gt;=$B$33,$B$34,VLOOKUP($AK168,'THOR i, Index'!$A:$D,4,0)))</f>
        <v/>
      </c>
      <c r="AM168" s="126" t="str">
        <f t="shared" si="34"/>
        <v/>
      </c>
      <c r="AN168" s="127" t="str">
        <f t="shared" si="35"/>
        <v/>
      </c>
    </row>
    <row r="169" spans="31:40" x14ac:dyDescent="0.3">
      <c r="AE169" s="88" t="str">
        <f t="shared" si="31"/>
        <v/>
      </c>
      <c r="AF169" s="26" t="str">
        <f>IF(AE169="","",WORKDAY(AF168,1,Holiday!$A$2:$A$100000))</f>
        <v/>
      </c>
      <c r="AG169" s="89" t="str">
        <f>_xlfn.IFNA(VLOOKUP($AF169,'THOR i, Index'!$A:$D,4,0),"")</f>
        <v/>
      </c>
      <c r="AH169" s="90" t="str">
        <f t="shared" si="32"/>
        <v/>
      </c>
      <c r="AI169" s="91" t="str">
        <f t="shared" si="36"/>
        <v/>
      </c>
      <c r="AJ169" s="102" t="str">
        <f t="shared" si="33"/>
        <v/>
      </c>
      <c r="AK169" s="103" t="str">
        <f>IF(AJ169="","",WORKDAY(AK168,1,Holiday!$A$2:$A$100000))</f>
        <v/>
      </c>
      <c r="AL169" s="125" t="str">
        <f>IF(AJ169="","",IF($AK169&gt;=$B$33,$B$34,VLOOKUP($AK169,'THOR i, Index'!$A:$D,4,0)))</f>
        <v/>
      </c>
      <c r="AM169" s="126" t="str">
        <f t="shared" si="34"/>
        <v/>
      </c>
      <c r="AN169" s="127" t="str">
        <f t="shared" si="35"/>
        <v/>
      </c>
    </row>
    <row r="170" spans="31:40" x14ac:dyDescent="0.3">
      <c r="AE170" s="88" t="str">
        <f t="shared" si="31"/>
        <v/>
      </c>
      <c r="AF170" s="26" t="str">
        <f>IF(AE170="","",WORKDAY(AF169,1,Holiday!$A$2:$A$100000))</f>
        <v/>
      </c>
      <c r="AG170" s="89" t="str">
        <f>_xlfn.IFNA(VLOOKUP($AF170,'THOR i, Index'!$A:$D,4,0),"")</f>
        <v/>
      </c>
      <c r="AH170" s="90" t="str">
        <f t="shared" si="32"/>
        <v/>
      </c>
      <c r="AI170" s="91" t="str">
        <f t="shared" si="36"/>
        <v/>
      </c>
      <c r="AJ170" s="102" t="str">
        <f t="shared" si="33"/>
        <v/>
      </c>
      <c r="AK170" s="103" t="str">
        <f>IF(AJ170="","",WORKDAY(AK169,1,Holiday!$A$2:$A$100000))</f>
        <v/>
      </c>
      <c r="AL170" s="125" t="str">
        <f>IF(AJ170="","",IF($AK170&gt;=$B$33,$B$34,VLOOKUP($AK170,'THOR i, Index'!$A:$D,4,0)))</f>
        <v/>
      </c>
      <c r="AM170" s="126" t="str">
        <f t="shared" si="34"/>
        <v/>
      </c>
      <c r="AN170" s="127" t="str">
        <f t="shared" si="35"/>
        <v/>
      </c>
    </row>
    <row r="171" spans="31:40" x14ac:dyDescent="0.3">
      <c r="AE171" s="88" t="str">
        <f t="shared" si="31"/>
        <v/>
      </c>
      <c r="AF171" s="26" t="str">
        <f>IF(AE171="","",WORKDAY(AF170,1,Holiday!$A$2:$A$100000))</f>
        <v/>
      </c>
      <c r="AG171" s="89" t="str">
        <f>_xlfn.IFNA(VLOOKUP($AF171,'THOR i, Index'!$A:$D,4,0),"")</f>
        <v/>
      </c>
      <c r="AH171" s="90" t="str">
        <f t="shared" si="32"/>
        <v/>
      </c>
      <c r="AI171" s="91" t="str">
        <f t="shared" si="36"/>
        <v/>
      </c>
      <c r="AJ171" s="102" t="str">
        <f t="shared" si="33"/>
        <v/>
      </c>
      <c r="AK171" s="103" t="str">
        <f>IF(AJ171="","",WORKDAY(AK170,1,Holiday!$A$2:$A$100000))</f>
        <v/>
      </c>
      <c r="AL171" s="125" t="str">
        <f>IF(AJ171="","",IF($AK171&gt;=$B$33,$B$34,VLOOKUP($AK171,'THOR i, Index'!$A:$D,4,0)))</f>
        <v/>
      </c>
      <c r="AM171" s="126" t="str">
        <f t="shared" si="34"/>
        <v/>
      </c>
      <c r="AN171" s="127" t="str">
        <f t="shared" si="35"/>
        <v/>
      </c>
    </row>
    <row r="172" spans="31:40" x14ac:dyDescent="0.3">
      <c r="AE172" s="88" t="str">
        <f t="shared" si="31"/>
        <v/>
      </c>
      <c r="AF172" s="26" t="str">
        <f>IF(AE172="","",WORKDAY(AF171,1,Holiday!$A$2:$A$100000))</f>
        <v/>
      </c>
      <c r="AG172" s="89" t="str">
        <f>_xlfn.IFNA(VLOOKUP($AF172,'THOR i, Index'!$A:$D,4,0),"")</f>
        <v/>
      </c>
      <c r="AH172" s="90" t="str">
        <f t="shared" si="32"/>
        <v/>
      </c>
      <c r="AI172" s="91" t="str">
        <f t="shared" si="36"/>
        <v/>
      </c>
      <c r="AJ172" s="102" t="str">
        <f t="shared" si="33"/>
        <v/>
      </c>
      <c r="AK172" s="103" t="str">
        <f>IF(AJ172="","",WORKDAY(AK171,1,Holiday!$A$2:$A$100000))</f>
        <v/>
      </c>
      <c r="AL172" s="125" t="str">
        <f>IF(AJ172="","",IF($AK172&gt;=$B$33,$B$34,VLOOKUP($AK172,'THOR i, Index'!$A:$D,4,0)))</f>
        <v/>
      </c>
      <c r="AM172" s="126" t="str">
        <f t="shared" si="34"/>
        <v/>
      </c>
      <c r="AN172" s="127" t="str">
        <f t="shared" si="35"/>
        <v/>
      </c>
    </row>
    <row r="173" spans="31:40" x14ac:dyDescent="0.3">
      <c r="AE173" s="88" t="str">
        <f t="shared" si="31"/>
        <v/>
      </c>
      <c r="AF173" s="26" t="str">
        <f>IF(AE173="","",WORKDAY(AF172,1,Holiday!$A$2:$A$100000))</f>
        <v/>
      </c>
      <c r="AG173" s="89" t="str">
        <f>_xlfn.IFNA(VLOOKUP($AF173,'THOR i, Index'!$A:$D,4,0),"")</f>
        <v/>
      </c>
      <c r="AH173" s="90" t="str">
        <f t="shared" si="32"/>
        <v/>
      </c>
      <c r="AI173" s="91" t="str">
        <f t="shared" si="36"/>
        <v/>
      </c>
      <c r="AJ173" s="102" t="str">
        <f t="shared" si="33"/>
        <v/>
      </c>
      <c r="AK173" s="103" t="str">
        <f>IF(AJ173="","",WORKDAY(AK172,1,Holiday!$A$2:$A$100000))</f>
        <v/>
      </c>
      <c r="AL173" s="125" t="str">
        <f>IF(AJ173="","",IF($AK173&gt;=$B$33,$B$34,VLOOKUP($AK173,'THOR i, Index'!$A:$D,4,0)))</f>
        <v/>
      </c>
      <c r="AM173" s="126" t="str">
        <f t="shared" si="34"/>
        <v/>
      </c>
      <c r="AN173" s="127" t="str">
        <f t="shared" si="35"/>
        <v/>
      </c>
    </row>
    <row r="174" spans="31:40" x14ac:dyDescent="0.3">
      <c r="AE174" s="88" t="str">
        <f t="shared" si="31"/>
        <v/>
      </c>
      <c r="AF174" s="26" t="str">
        <f>IF(AE174="","",WORKDAY(AF173,1,Holiday!$A$2:$A$100000))</f>
        <v/>
      </c>
      <c r="AG174" s="89" t="str">
        <f>_xlfn.IFNA(VLOOKUP($AF174,'THOR i, Index'!$A:$D,4,0),"")</f>
        <v/>
      </c>
      <c r="AH174" s="90" t="str">
        <f t="shared" si="32"/>
        <v/>
      </c>
      <c r="AI174" s="91" t="str">
        <f t="shared" si="36"/>
        <v/>
      </c>
      <c r="AJ174" s="102" t="str">
        <f t="shared" si="33"/>
        <v/>
      </c>
      <c r="AK174" s="103" t="str">
        <f>IF(AJ174="","",WORKDAY(AK173,1,Holiday!$A$2:$A$100000))</f>
        <v/>
      </c>
      <c r="AL174" s="125" t="str">
        <f>IF(AJ174="","",IF($AK174&gt;=$B$33,$B$34,VLOOKUP($AK174,'THOR i, Index'!$A:$D,4,0)))</f>
        <v/>
      </c>
      <c r="AM174" s="126" t="str">
        <f t="shared" si="34"/>
        <v/>
      </c>
      <c r="AN174" s="127" t="str">
        <f t="shared" si="35"/>
        <v/>
      </c>
    </row>
    <row r="175" spans="31:40" x14ac:dyDescent="0.3">
      <c r="AE175" s="88" t="str">
        <f t="shared" si="31"/>
        <v/>
      </c>
      <c r="AF175" s="26" t="str">
        <f>IF(AE175="","",WORKDAY(AF174,1,Holiday!$A$2:$A$100000))</f>
        <v/>
      </c>
      <c r="AG175" s="89" t="str">
        <f>_xlfn.IFNA(VLOOKUP($AF175,'THOR i, Index'!$A:$D,4,0),"")</f>
        <v/>
      </c>
      <c r="AH175" s="90" t="str">
        <f t="shared" si="32"/>
        <v/>
      </c>
      <c r="AI175" s="91" t="str">
        <f t="shared" si="36"/>
        <v/>
      </c>
      <c r="AJ175" s="102" t="str">
        <f t="shared" si="33"/>
        <v/>
      </c>
      <c r="AK175" s="103" t="str">
        <f>IF(AJ175="","",WORKDAY(AK174,1,Holiday!$A$2:$A$100000))</f>
        <v/>
      </c>
      <c r="AL175" s="125" t="str">
        <f>IF(AJ175="","",IF($AK175&gt;=$B$33,$B$34,VLOOKUP($AK175,'THOR i, Index'!$A:$D,4,0)))</f>
        <v/>
      </c>
      <c r="AM175" s="126" t="str">
        <f t="shared" si="34"/>
        <v/>
      </c>
      <c r="AN175" s="127" t="str">
        <f t="shared" si="35"/>
        <v/>
      </c>
    </row>
    <row r="176" spans="31:40" x14ac:dyDescent="0.3">
      <c r="AE176" s="88" t="str">
        <f t="shared" si="31"/>
        <v/>
      </c>
      <c r="AF176" s="26" t="str">
        <f>IF(AE176="","",WORKDAY(AF175,1,Holiday!$A$2:$A$100000))</f>
        <v/>
      </c>
      <c r="AG176" s="89" t="str">
        <f>_xlfn.IFNA(VLOOKUP($AF176,'THOR i, Index'!$A:$D,4,0),"")</f>
        <v/>
      </c>
      <c r="AH176" s="90" t="str">
        <f t="shared" si="32"/>
        <v/>
      </c>
      <c r="AI176" s="91" t="str">
        <f t="shared" si="36"/>
        <v/>
      </c>
      <c r="AJ176" s="102" t="str">
        <f t="shared" si="33"/>
        <v/>
      </c>
      <c r="AK176" s="103" t="str">
        <f>IF(AJ176="","",WORKDAY(AK175,1,Holiday!$A$2:$A$100000))</f>
        <v/>
      </c>
      <c r="AL176" s="125" t="str">
        <f>IF(AJ176="","",IF($AK176&gt;=$B$33,$B$34,VLOOKUP($AK176,'THOR i, Index'!$A:$D,4,0)))</f>
        <v/>
      </c>
      <c r="AM176" s="126" t="str">
        <f t="shared" si="34"/>
        <v/>
      </c>
      <c r="AN176" s="127" t="str">
        <f t="shared" si="35"/>
        <v/>
      </c>
    </row>
    <row r="177" spans="31:40" x14ac:dyDescent="0.3">
      <c r="AE177" s="88" t="str">
        <f t="shared" si="31"/>
        <v/>
      </c>
      <c r="AF177" s="26" t="str">
        <f>IF(AE177="","",WORKDAY(AF176,1,Holiday!$A$2:$A$100000))</f>
        <v/>
      </c>
      <c r="AG177" s="89" t="str">
        <f>_xlfn.IFNA(VLOOKUP($AF177,'THOR i, Index'!$A:$D,4,0),"")</f>
        <v/>
      </c>
      <c r="AH177" s="90" t="str">
        <f t="shared" si="32"/>
        <v/>
      </c>
      <c r="AI177" s="91" t="str">
        <f t="shared" si="36"/>
        <v/>
      </c>
      <c r="AJ177" s="102" t="str">
        <f t="shared" si="33"/>
        <v/>
      </c>
      <c r="AK177" s="103" t="str">
        <f>IF(AJ177="","",WORKDAY(AK176,1,Holiday!$A$2:$A$100000))</f>
        <v/>
      </c>
      <c r="AL177" s="125" t="str">
        <f>IF(AJ177="","",IF($AK177&gt;=$B$33,$B$34,VLOOKUP($AK177,'THOR i, Index'!$A:$D,4,0)))</f>
        <v/>
      </c>
      <c r="AM177" s="126" t="str">
        <f t="shared" si="34"/>
        <v/>
      </c>
      <c r="AN177" s="127" t="str">
        <f t="shared" si="35"/>
        <v/>
      </c>
    </row>
    <row r="178" spans="31:40" x14ac:dyDescent="0.3">
      <c r="AE178" s="88" t="str">
        <f t="shared" si="31"/>
        <v/>
      </c>
      <c r="AF178" s="26" t="str">
        <f>IF(AE178="","",WORKDAY(AF177,1,Holiday!$A$2:$A$100000))</f>
        <v/>
      </c>
      <c r="AG178" s="89" t="str">
        <f>_xlfn.IFNA(VLOOKUP($AF178,'THOR i, Index'!$A:$D,4,0),"")</f>
        <v/>
      </c>
      <c r="AH178" s="90" t="str">
        <f t="shared" si="32"/>
        <v/>
      </c>
      <c r="AI178" s="91" t="str">
        <f t="shared" si="36"/>
        <v/>
      </c>
      <c r="AJ178" s="102" t="str">
        <f t="shared" si="33"/>
        <v/>
      </c>
      <c r="AK178" s="103" t="str">
        <f>IF(AJ178="","",WORKDAY(AK177,1,Holiday!$A$2:$A$100000))</f>
        <v/>
      </c>
      <c r="AL178" s="125" t="str">
        <f>IF(AJ178="","",IF($AK178&gt;=$B$33,$B$34,VLOOKUP($AK178,'THOR i, Index'!$A:$D,4,0)))</f>
        <v/>
      </c>
      <c r="AM178" s="126" t="str">
        <f t="shared" si="34"/>
        <v/>
      </c>
      <c r="AN178" s="127" t="str">
        <f t="shared" si="35"/>
        <v/>
      </c>
    </row>
    <row r="179" spans="31:40" x14ac:dyDescent="0.3">
      <c r="AE179" s="88" t="str">
        <f t="shared" si="31"/>
        <v/>
      </c>
      <c r="AF179" s="26" t="str">
        <f>IF(AE179="","",WORKDAY(AF178,1,Holiday!$A$2:$A$100000))</f>
        <v/>
      </c>
      <c r="AG179" s="89" t="str">
        <f>_xlfn.IFNA(VLOOKUP($AF179,'THOR i, Index'!$A:$D,4,0),"")</f>
        <v/>
      </c>
      <c r="AH179" s="90" t="str">
        <f t="shared" si="32"/>
        <v/>
      </c>
      <c r="AI179" s="91" t="str">
        <f t="shared" si="36"/>
        <v/>
      </c>
      <c r="AJ179" s="102" t="str">
        <f t="shared" si="33"/>
        <v/>
      </c>
      <c r="AK179" s="103" t="str">
        <f>IF(AJ179="","",WORKDAY(AK178,1,Holiday!$A$2:$A$100000))</f>
        <v/>
      </c>
      <c r="AL179" s="125" t="str">
        <f>IF(AJ179="","",IF($AK179&gt;=$B$33,$B$34,VLOOKUP($AK179,'THOR i, Index'!$A:$D,4,0)))</f>
        <v/>
      </c>
      <c r="AM179" s="126" t="str">
        <f t="shared" si="34"/>
        <v/>
      </c>
      <c r="AN179" s="127" t="str">
        <f t="shared" si="35"/>
        <v/>
      </c>
    </row>
    <row r="180" spans="31:40" x14ac:dyDescent="0.3">
      <c r="AE180" s="88" t="str">
        <f t="shared" si="31"/>
        <v/>
      </c>
      <c r="AF180" s="26" t="str">
        <f>IF(AE180="","",WORKDAY(AF179,1,Holiday!$A$2:$A$100000))</f>
        <v/>
      </c>
      <c r="AG180" s="89" t="str">
        <f>_xlfn.IFNA(VLOOKUP($AF180,'THOR i, Index'!$A:$D,4,0),"")</f>
        <v/>
      </c>
      <c r="AH180" s="90" t="str">
        <f t="shared" si="32"/>
        <v/>
      </c>
      <c r="AI180" s="91" t="str">
        <f t="shared" si="36"/>
        <v/>
      </c>
      <c r="AJ180" s="102" t="str">
        <f t="shared" si="33"/>
        <v/>
      </c>
      <c r="AK180" s="103" t="str">
        <f>IF(AJ180="","",WORKDAY(AK179,1,Holiday!$A$2:$A$100000))</f>
        <v/>
      </c>
      <c r="AL180" s="125" t="str">
        <f>IF(AJ180="","",IF($AK180&gt;=$B$33,$B$34,VLOOKUP($AK180,'THOR i, Index'!$A:$D,4,0)))</f>
        <v/>
      </c>
      <c r="AM180" s="126" t="str">
        <f t="shared" si="34"/>
        <v/>
      </c>
      <c r="AN180" s="127" t="str">
        <f t="shared" si="35"/>
        <v/>
      </c>
    </row>
    <row r="181" spans="31:40" x14ac:dyDescent="0.3">
      <c r="AE181" s="88" t="str">
        <f t="shared" si="31"/>
        <v/>
      </c>
      <c r="AF181" s="26" t="str">
        <f>IF(AE181="","",WORKDAY(AF180,1,Holiday!$A$2:$A$100000))</f>
        <v/>
      </c>
      <c r="AG181" s="89" t="str">
        <f>_xlfn.IFNA(VLOOKUP($AF181,'THOR i, Index'!$A:$D,4,0),"")</f>
        <v/>
      </c>
      <c r="AH181" s="90" t="str">
        <f t="shared" si="32"/>
        <v/>
      </c>
      <c r="AI181" s="91" t="str">
        <f t="shared" si="36"/>
        <v/>
      </c>
      <c r="AJ181" s="102" t="str">
        <f t="shared" si="33"/>
        <v/>
      </c>
      <c r="AK181" s="103" t="str">
        <f>IF(AJ181="","",WORKDAY(AK180,1,Holiday!$A$2:$A$100000))</f>
        <v/>
      </c>
      <c r="AL181" s="125" t="str">
        <f>IF(AJ181="","",IF($AK181&gt;=$B$33,$B$34,VLOOKUP($AK181,'THOR i, Index'!$A:$D,4,0)))</f>
        <v/>
      </c>
      <c r="AM181" s="126" t="str">
        <f t="shared" si="34"/>
        <v/>
      </c>
      <c r="AN181" s="127" t="str">
        <f t="shared" si="35"/>
        <v/>
      </c>
    </row>
    <row r="182" spans="31:40" x14ac:dyDescent="0.3">
      <c r="AE182" s="88" t="str">
        <f t="shared" si="31"/>
        <v/>
      </c>
      <c r="AF182" s="26" t="str">
        <f>IF(AE182="","",WORKDAY(AF181,1,Holiday!$A$2:$A$100000))</f>
        <v/>
      </c>
      <c r="AG182" s="89" t="str">
        <f>_xlfn.IFNA(VLOOKUP($AF182,'THOR i, Index'!$A:$D,4,0),"")</f>
        <v/>
      </c>
      <c r="AH182" s="90" t="str">
        <f t="shared" si="32"/>
        <v/>
      </c>
      <c r="AI182" s="91" t="str">
        <f t="shared" si="36"/>
        <v/>
      </c>
      <c r="AJ182" s="102" t="str">
        <f t="shared" si="33"/>
        <v/>
      </c>
      <c r="AK182" s="103" t="str">
        <f>IF(AJ182="","",WORKDAY(AK181,1,Holiday!$A$2:$A$100000))</f>
        <v/>
      </c>
      <c r="AL182" s="125" t="str">
        <f>IF(AJ182="","",IF($AK182&gt;=$B$33,$B$34,VLOOKUP($AK182,'THOR i, Index'!$A:$D,4,0)))</f>
        <v/>
      </c>
      <c r="AM182" s="126" t="str">
        <f t="shared" si="34"/>
        <v/>
      </c>
      <c r="AN182" s="127" t="str">
        <f t="shared" si="35"/>
        <v/>
      </c>
    </row>
    <row r="183" spans="31:40" x14ac:dyDescent="0.3">
      <c r="AE183" s="88" t="str">
        <f t="shared" si="31"/>
        <v/>
      </c>
      <c r="AF183" s="26" t="str">
        <f>IF(AE183="","",WORKDAY(AF182,1,Holiday!$A$2:$A$100000))</f>
        <v/>
      </c>
      <c r="AG183" s="89" t="str">
        <f>_xlfn.IFNA(VLOOKUP($AF183,'THOR i, Index'!$A:$D,4,0),"")</f>
        <v/>
      </c>
      <c r="AH183" s="90" t="str">
        <f t="shared" si="32"/>
        <v/>
      </c>
      <c r="AI183" s="91" t="str">
        <f t="shared" si="36"/>
        <v/>
      </c>
      <c r="AJ183" s="102" t="str">
        <f t="shared" si="33"/>
        <v/>
      </c>
      <c r="AK183" s="103" t="str">
        <f>IF(AJ183="","",WORKDAY(AK182,1,Holiday!$A$2:$A$100000))</f>
        <v/>
      </c>
      <c r="AL183" s="125" t="str">
        <f>IF(AJ183="","",IF($AK183&gt;=$B$33,$B$34,VLOOKUP($AK183,'THOR i, Index'!$A:$D,4,0)))</f>
        <v/>
      </c>
      <c r="AM183" s="126" t="str">
        <f t="shared" si="34"/>
        <v/>
      </c>
      <c r="AN183" s="127" t="str">
        <f t="shared" si="35"/>
        <v/>
      </c>
    </row>
    <row r="184" spans="31:40" x14ac:dyDescent="0.3">
      <c r="AE184" s="88" t="str">
        <f t="shared" si="31"/>
        <v/>
      </c>
      <c r="AF184" s="26" t="str">
        <f>IF(AE184="","",WORKDAY(AF183,1,Holiday!$A$2:$A$100000))</f>
        <v/>
      </c>
      <c r="AG184" s="89" t="str">
        <f>_xlfn.IFNA(VLOOKUP($AF184,'THOR i, Index'!$A:$D,4,0),"")</f>
        <v/>
      </c>
      <c r="AH184" s="90" t="str">
        <f t="shared" si="32"/>
        <v/>
      </c>
      <c r="AI184" s="91" t="str">
        <f t="shared" si="36"/>
        <v/>
      </c>
      <c r="AJ184" s="102" t="str">
        <f t="shared" si="33"/>
        <v/>
      </c>
      <c r="AK184" s="103" t="str">
        <f>IF(AJ184="","",WORKDAY(AK183,1,Holiday!$A$2:$A$100000))</f>
        <v/>
      </c>
      <c r="AL184" s="125" t="str">
        <f>IF(AJ184="","",IF($AK184&gt;=$B$33,$B$34,VLOOKUP($AK184,'THOR i, Index'!$A:$D,4,0)))</f>
        <v/>
      </c>
      <c r="AM184" s="126" t="str">
        <f t="shared" si="34"/>
        <v/>
      </c>
      <c r="AN184" s="127" t="str">
        <f t="shared" si="35"/>
        <v/>
      </c>
    </row>
    <row r="185" spans="31:40" x14ac:dyDescent="0.3">
      <c r="AE185" s="88" t="str">
        <f t="shared" si="31"/>
        <v/>
      </c>
      <c r="AF185" s="26" t="str">
        <f>IF(AE185="","",WORKDAY(AF184,1,Holiday!$A$2:$A$100000))</f>
        <v/>
      </c>
      <c r="AG185" s="89" t="str">
        <f>_xlfn.IFNA(VLOOKUP($AF185,'THOR i, Index'!$A:$D,4,0),"")</f>
        <v/>
      </c>
      <c r="AH185" s="90" t="str">
        <f t="shared" si="32"/>
        <v/>
      </c>
      <c r="AI185" s="91" t="str">
        <f t="shared" si="36"/>
        <v/>
      </c>
      <c r="AJ185" s="102" t="str">
        <f t="shared" si="33"/>
        <v/>
      </c>
      <c r="AK185" s="103" t="str">
        <f>IF(AJ185="","",WORKDAY(AK184,1,Holiday!$A$2:$A$100000))</f>
        <v/>
      </c>
      <c r="AL185" s="125" t="str">
        <f>IF(AJ185="","",IF($AK185&gt;=$B$33,$B$34,VLOOKUP($AK185,'THOR i, Index'!$A:$D,4,0)))</f>
        <v/>
      </c>
      <c r="AM185" s="126" t="str">
        <f t="shared" si="34"/>
        <v/>
      </c>
      <c r="AN185" s="127" t="str">
        <f t="shared" si="35"/>
        <v/>
      </c>
    </row>
    <row r="186" spans="31:40" x14ac:dyDescent="0.3">
      <c r="AE186" s="88" t="str">
        <f t="shared" si="31"/>
        <v/>
      </c>
      <c r="AF186" s="26" t="str">
        <f>IF(AE186="","",WORKDAY(AF185,1,Holiday!$A$2:$A$100000))</f>
        <v/>
      </c>
      <c r="AG186" s="89" t="str">
        <f>_xlfn.IFNA(VLOOKUP($AF186,'THOR i, Index'!$A:$D,4,0),"")</f>
        <v/>
      </c>
      <c r="AH186" s="90" t="str">
        <f t="shared" si="32"/>
        <v/>
      </c>
      <c r="AI186" s="91" t="str">
        <f t="shared" si="36"/>
        <v/>
      </c>
      <c r="AJ186" s="102" t="str">
        <f t="shared" si="33"/>
        <v/>
      </c>
      <c r="AK186" s="103" t="str">
        <f>IF(AJ186="","",WORKDAY(AK185,1,Holiday!$A$2:$A$100000))</f>
        <v/>
      </c>
      <c r="AL186" s="125" t="str">
        <f>IF(AJ186="","",IF($AK186&gt;=$B$33,$B$34,VLOOKUP($AK186,'THOR i, Index'!$A:$D,4,0)))</f>
        <v/>
      </c>
      <c r="AM186" s="126" t="str">
        <f t="shared" si="34"/>
        <v/>
      </c>
      <c r="AN186" s="127" t="str">
        <f t="shared" si="35"/>
        <v/>
      </c>
    </row>
    <row r="187" spans="31:40" x14ac:dyDescent="0.3">
      <c r="AE187" s="88" t="str">
        <f t="shared" si="31"/>
        <v/>
      </c>
      <c r="AF187" s="26" t="str">
        <f>IF(AE187="","",WORKDAY(AF186,1,Holiday!$A$2:$A$100000))</f>
        <v/>
      </c>
      <c r="AG187" s="89" t="str">
        <f>_xlfn.IFNA(VLOOKUP($AF187,'THOR i, Index'!$A:$D,4,0),"")</f>
        <v/>
      </c>
      <c r="AH187" s="90" t="str">
        <f t="shared" si="32"/>
        <v/>
      </c>
      <c r="AI187" s="91" t="str">
        <f t="shared" si="36"/>
        <v/>
      </c>
      <c r="AJ187" s="102" t="str">
        <f t="shared" si="33"/>
        <v/>
      </c>
      <c r="AK187" s="103" t="str">
        <f>IF(AJ187="","",WORKDAY(AK186,1,Holiday!$A$2:$A$100000))</f>
        <v/>
      </c>
      <c r="AL187" s="125" t="str">
        <f>IF(AJ187="","",IF($AK187&gt;=$B$33,$B$34,VLOOKUP($AK187,'THOR i, Index'!$A:$D,4,0)))</f>
        <v/>
      </c>
      <c r="AM187" s="126" t="str">
        <f t="shared" si="34"/>
        <v/>
      </c>
      <c r="AN187" s="127" t="str">
        <f t="shared" si="35"/>
        <v/>
      </c>
    </row>
    <row r="188" spans="31:40" x14ac:dyDescent="0.3">
      <c r="AE188" s="88" t="str">
        <f t="shared" si="31"/>
        <v/>
      </c>
      <c r="AF188" s="26" t="str">
        <f>IF(AE188="","",WORKDAY(AF187,1,Holiday!$A$2:$A$100000))</f>
        <v/>
      </c>
      <c r="AG188" s="89" t="str">
        <f>_xlfn.IFNA(VLOOKUP($AF188,'THOR i, Index'!$A:$D,4,0),"")</f>
        <v/>
      </c>
      <c r="AH188" s="90" t="str">
        <f t="shared" si="32"/>
        <v/>
      </c>
      <c r="AI188" s="91" t="str">
        <f t="shared" si="36"/>
        <v/>
      </c>
      <c r="AJ188" s="102" t="str">
        <f t="shared" si="33"/>
        <v/>
      </c>
      <c r="AK188" s="103" t="str">
        <f>IF(AJ188="","",WORKDAY(AK187,1,Holiday!$A$2:$A$100000))</f>
        <v/>
      </c>
      <c r="AL188" s="125" t="str">
        <f>IF(AJ188="","",IF($AK188&gt;=$B$33,$B$34,VLOOKUP($AK188,'THOR i, Index'!$A:$D,4,0)))</f>
        <v/>
      </c>
      <c r="AM188" s="126" t="str">
        <f t="shared" si="34"/>
        <v/>
      </c>
      <c r="AN188" s="127" t="str">
        <f t="shared" si="35"/>
        <v/>
      </c>
    </row>
    <row r="189" spans="31:40" x14ac:dyDescent="0.3">
      <c r="AE189" s="88" t="str">
        <f t="shared" si="31"/>
        <v/>
      </c>
      <c r="AF189" s="26" t="str">
        <f>IF(AE189="","",WORKDAY(AF188,1,Holiday!$A$2:$A$100000))</f>
        <v/>
      </c>
      <c r="AG189" s="89" t="str">
        <f>_xlfn.IFNA(VLOOKUP($AF189,'THOR i, Index'!$A:$D,4,0),"")</f>
        <v/>
      </c>
      <c r="AH189" s="90" t="str">
        <f t="shared" si="32"/>
        <v/>
      </c>
      <c r="AI189" s="91" t="str">
        <f t="shared" si="36"/>
        <v/>
      </c>
      <c r="AJ189" s="102" t="str">
        <f t="shared" si="33"/>
        <v/>
      </c>
      <c r="AK189" s="103" t="str">
        <f>IF(AJ189="","",WORKDAY(AK188,1,Holiday!$A$2:$A$100000))</f>
        <v/>
      </c>
      <c r="AL189" s="125" t="str">
        <f>IF(AJ189="","",IF($AK189&gt;=$B$33,$B$34,VLOOKUP($AK189,'THOR i, Index'!$A:$D,4,0)))</f>
        <v/>
      </c>
      <c r="AM189" s="126" t="str">
        <f t="shared" si="34"/>
        <v/>
      </c>
      <c r="AN189" s="127" t="str">
        <f t="shared" si="35"/>
        <v/>
      </c>
    </row>
    <row r="190" spans="31:40" ht="19.5" thickBot="1" x14ac:dyDescent="0.35">
      <c r="AE190" s="92" t="str">
        <f t="shared" si="31"/>
        <v/>
      </c>
      <c r="AF190" s="45" t="str">
        <f>IF(AE190="","",WORKDAY(AF189,1,Holiday!$A$2:$A$100000))</f>
        <v/>
      </c>
      <c r="AG190" s="93" t="str">
        <f>_xlfn.IFNA(VLOOKUP($AF190,'THOR i, Index'!$A:$D,4,0),"")</f>
        <v/>
      </c>
      <c r="AH190" s="94" t="str">
        <f t="shared" si="32"/>
        <v/>
      </c>
      <c r="AI190" s="95" t="str">
        <f t="shared" si="36"/>
        <v/>
      </c>
      <c r="AJ190" s="104" t="str">
        <f t="shared" si="33"/>
        <v/>
      </c>
      <c r="AK190" s="105" t="str">
        <f>IF(AJ190="","",WORKDAY(AK189,1,Holiday!$A$2:$A$100000))</f>
        <v/>
      </c>
      <c r="AL190" s="128" t="str">
        <f>IF(AJ190="","",IF($AK190&gt;=$B$33,$B$34,VLOOKUP($AK190,'THOR i, Index'!$A:$D,4,0)))</f>
        <v/>
      </c>
      <c r="AM190" s="129" t="str">
        <f t="shared" si="34"/>
        <v/>
      </c>
      <c r="AN190" s="130" t="str">
        <f t="shared" si="35"/>
        <v/>
      </c>
    </row>
  </sheetData>
  <mergeCells count="5">
    <mergeCell ref="A1:B1"/>
    <mergeCell ref="D1:I1"/>
    <mergeCell ref="N1:AC1"/>
    <mergeCell ref="AE1:AI1"/>
    <mergeCell ref="AJ1:AN1"/>
  </mergeCells>
  <conditionalFormatting sqref="D3:D22">
    <cfRule type="expression" dxfId="1" priority="1">
      <formula>$D3=$B$15+1</formula>
    </cfRule>
  </conditionalFormatting>
  <conditionalFormatting sqref="E3:E22 F3:F8">
    <cfRule type="expression" dxfId="0" priority="2">
      <formula>$E3=$B$13</formula>
    </cfRule>
  </conditionalFormatting>
  <pageMargins left="0.25" right="0.25" top="0.75" bottom="0.75" header="0.3" footer="0.3"/>
  <pageSetup paperSize="9" scale="28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NOTE!$A$5:$A$10</xm:f>
          </x14:formula1>
          <xm:sqref>B23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1600"/>
  <sheetViews>
    <sheetView workbookViewId="0">
      <pane ySplit="1" topLeftCell="A1405" activePane="bottomLeft" state="frozen"/>
      <selection pane="bottomLeft" activeCell="A1424" sqref="A1424"/>
    </sheetView>
  </sheetViews>
  <sheetFormatPr defaultRowHeight="18.75" x14ac:dyDescent="0.3"/>
  <cols>
    <col min="1" max="1" width="10.125" style="8" customWidth="1"/>
    <col min="2" max="5" width="10.125" style="5" customWidth="1"/>
    <col min="6" max="8" width="16.125" style="84" customWidth="1"/>
    <col min="9" max="9" width="11.75" style="18" customWidth="1"/>
    <col min="10" max="10" width="11.75" style="18" bestFit="1" customWidth="1"/>
    <col min="11" max="16384" width="9" style="18"/>
  </cols>
  <sheetData>
    <row r="1" spans="1:10" ht="21" x14ac:dyDescent="0.35">
      <c r="A1" s="6" t="s">
        <v>37</v>
      </c>
      <c r="B1" s="3" t="s">
        <v>38</v>
      </c>
      <c r="C1" s="3" t="s">
        <v>39</v>
      </c>
      <c r="D1" s="3" t="s">
        <v>40</v>
      </c>
      <c r="E1" s="3" t="s">
        <v>41</v>
      </c>
      <c r="F1" s="96" t="s">
        <v>142</v>
      </c>
      <c r="G1" s="96" t="s">
        <v>139</v>
      </c>
      <c r="H1" s="3" t="s">
        <v>140</v>
      </c>
      <c r="I1" s="20" t="s">
        <v>73</v>
      </c>
      <c r="J1" s="19" t="s">
        <v>74</v>
      </c>
    </row>
    <row r="2" spans="1:10" x14ac:dyDescent="0.3">
      <c r="A2" s="7">
        <v>42009</v>
      </c>
      <c r="B2" s="4" t="s">
        <v>42</v>
      </c>
      <c r="C2" s="4" t="s">
        <v>43</v>
      </c>
      <c r="D2" s="4">
        <v>1.97926</v>
      </c>
      <c r="E2" s="4">
        <v>1</v>
      </c>
      <c r="F2" s="97">
        <v>100</v>
      </c>
      <c r="G2" s="97">
        <f>ROUND(F2,8)</f>
        <v>100</v>
      </c>
      <c r="H2" s="98"/>
    </row>
    <row r="3" spans="1:10" x14ac:dyDescent="0.3">
      <c r="A3" s="7">
        <v>42010</v>
      </c>
      <c r="B3" s="4" t="s">
        <v>42</v>
      </c>
      <c r="C3" s="4" t="s">
        <v>43</v>
      </c>
      <c r="D3" s="4">
        <v>1.99587</v>
      </c>
      <c r="E3" s="4">
        <v>1</v>
      </c>
      <c r="F3" s="97">
        <f>ROUND(F2*(ROUND(1+D2%*((A3-A2)/365),20)),20)</f>
        <v>100.00542263013701</v>
      </c>
      <c r="G3" s="97">
        <f t="shared" ref="G3:G66" si="0">ROUND(F3,8)</f>
        <v>100.00542263</v>
      </c>
      <c r="H3" s="98" t="s">
        <v>141</v>
      </c>
    </row>
    <row r="4" spans="1:10" x14ac:dyDescent="0.3">
      <c r="A4" s="7">
        <v>42011</v>
      </c>
      <c r="B4" s="4" t="s">
        <v>42</v>
      </c>
      <c r="C4" s="4" t="s">
        <v>43</v>
      </c>
      <c r="D4" s="4">
        <v>1.99464</v>
      </c>
      <c r="E4" s="4">
        <v>1</v>
      </c>
      <c r="F4" s="97">
        <f>ROUND(F3*(ROUND(1+D3%*((A4-A3)/365),20)),20)</f>
        <v>100.01089106364</v>
      </c>
      <c r="G4" s="97">
        <f t="shared" si="0"/>
        <v>100.01089106000001</v>
      </c>
      <c r="H4" s="98" t="s">
        <v>141</v>
      </c>
    </row>
    <row r="5" spans="1:10" x14ac:dyDescent="0.3">
      <c r="A5" s="7">
        <v>42012</v>
      </c>
      <c r="B5" s="4" t="s">
        <v>42</v>
      </c>
      <c r="C5" s="4" t="s">
        <v>43</v>
      </c>
      <c r="D5" s="4">
        <v>1.99543</v>
      </c>
      <c r="E5" s="4">
        <v>1</v>
      </c>
      <c r="F5" s="97">
        <f t="shared" ref="F5:F67" si="1">ROUND(F4*(ROUND(1+D4%*((A5-A4)/365),20)),20)</f>
        <v>100.01635642593401</v>
      </c>
      <c r="G5" s="97">
        <f t="shared" si="0"/>
        <v>100.01635643</v>
      </c>
      <c r="H5" s="98" t="s">
        <v>141</v>
      </c>
    </row>
    <row r="6" spans="1:10" x14ac:dyDescent="0.3">
      <c r="A6" s="7">
        <v>42013</v>
      </c>
      <c r="B6" s="4" t="s">
        <v>42</v>
      </c>
      <c r="C6" s="4" t="s">
        <v>43</v>
      </c>
      <c r="D6" s="4">
        <v>1.9959800000000001</v>
      </c>
      <c r="E6" s="4">
        <v>1</v>
      </c>
      <c r="F6" s="97">
        <f t="shared" si="1"/>
        <v>100.021824251636</v>
      </c>
      <c r="G6" s="97">
        <f t="shared" si="0"/>
        <v>100.02182424999999</v>
      </c>
      <c r="H6" s="98" t="s">
        <v>141</v>
      </c>
    </row>
    <row r="7" spans="1:10" x14ac:dyDescent="0.3">
      <c r="A7" s="7">
        <v>42016</v>
      </c>
      <c r="B7" s="4" t="s">
        <v>42</v>
      </c>
      <c r="C7" s="4" t="s">
        <v>43</v>
      </c>
      <c r="D7" s="4">
        <v>1.99542</v>
      </c>
      <c r="E7" s="4">
        <v>1</v>
      </c>
      <c r="F7" s="97">
        <f t="shared" si="1"/>
        <v>100.03823314704201</v>
      </c>
      <c r="G7" s="97">
        <f t="shared" si="0"/>
        <v>100.03823315</v>
      </c>
      <c r="H7" s="98" t="s">
        <v>141</v>
      </c>
    </row>
    <row r="8" spans="1:10" x14ac:dyDescent="0.3">
      <c r="A8" s="7">
        <v>42017</v>
      </c>
      <c r="B8" s="4" t="s">
        <v>42</v>
      </c>
      <c r="C8" s="4" t="s">
        <v>43</v>
      </c>
      <c r="D8" s="4">
        <v>1.9928399999999999</v>
      </c>
      <c r="E8" s="4">
        <v>1</v>
      </c>
      <c r="F8" s="97">
        <f t="shared" si="1"/>
        <v>100.043702141322</v>
      </c>
      <c r="G8" s="97">
        <f t="shared" si="0"/>
        <v>100.04370213999999</v>
      </c>
      <c r="H8" s="98" t="s">
        <v>141</v>
      </c>
    </row>
    <row r="9" spans="1:10" x14ac:dyDescent="0.3">
      <c r="A9" s="7">
        <v>42018</v>
      </c>
      <c r="B9" s="4" t="s">
        <v>42</v>
      </c>
      <c r="C9" s="4" t="s">
        <v>43</v>
      </c>
      <c r="D9" s="4">
        <v>1.9922599999999999</v>
      </c>
      <c r="E9" s="4">
        <v>1</v>
      </c>
      <c r="F9" s="97">
        <f t="shared" si="1"/>
        <v>100.049164363003</v>
      </c>
      <c r="G9" s="97">
        <f t="shared" si="0"/>
        <v>100.04916436000001</v>
      </c>
      <c r="H9" s="98" t="s">
        <v>141</v>
      </c>
    </row>
    <row r="10" spans="1:10" x14ac:dyDescent="0.3">
      <c r="A10" s="7">
        <v>42019</v>
      </c>
      <c r="B10" s="4" t="s">
        <v>42</v>
      </c>
      <c r="C10" s="4" t="s">
        <v>43</v>
      </c>
      <c r="D10" s="4">
        <v>1.9913400000000001</v>
      </c>
      <c r="E10" s="4">
        <v>1</v>
      </c>
      <c r="F10" s="97">
        <f t="shared" si="1"/>
        <v>100.05462529309</v>
      </c>
      <c r="G10" s="97">
        <f t="shared" si="0"/>
        <v>100.05462529</v>
      </c>
      <c r="H10" s="98" t="s">
        <v>141</v>
      </c>
    </row>
    <row r="11" spans="1:10" x14ac:dyDescent="0.3">
      <c r="A11" s="7">
        <v>42020</v>
      </c>
      <c r="B11" s="4" t="s">
        <v>42</v>
      </c>
      <c r="C11" s="4" t="s">
        <v>43</v>
      </c>
      <c r="D11" s="4">
        <v>1.99491</v>
      </c>
      <c r="E11" s="4">
        <v>1</v>
      </c>
      <c r="F11" s="97">
        <f t="shared" si="1"/>
        <v>100.060083999323</v>
      </c>
      <c r="G11" s="97">
        <f t="shared" si="0"/>
        <v>100.060084</v>
      </c>
      <c r="H11" s="98" t="s">
        <v>141</v>
      </c>
    </row>
    <row r="12" spans="1:10" x14ac:dyDescent="0.3">
      <c r="A12" s="7">
        <v>42023</v>
      </c>
      <c r="B12" s="4" t="s">
        <v>42</v>
      </c>
      <c r="C12" s="4" t="s">
        <v>43</v>
      </c>
      <c r="D12" s="4">
        <v>1.9934799999999999</v>
      </c>
      <c r="E12" s="4">
        <v>1</v>
      </c>
      <c r="F12" s="97">
        <f t="shared" si="1"/>
        <v>100.07649037155601</v>
      </c>
      <c r="G12" s="97">
        <f t="shared" si="0"/>
        <v>100.07649037</v>
      </c>
      <c r="H12" s="98" t="s">
        <v>141</v>
      </c>
    </row>
    <row r="13" spans="1:10" x14ac:dyDescent="0.3">
      <c r="A13" s="7">
        <v>42024</v>
      </c>
      <c r="B13" s="4" t="s">
        <v>42</v>
      </c>
      <c r="C13" s="4" t="s">
        <v>43</v>
      </c>
      <c r="D13" s="4">
        <v>1.9963900000000001</v>
      </c>
      <c r="E13" s="4">
        <v>1</v>
      </c>
      <c r="F13" s="97">
        <f t="shared" si="1"/>
        <v>100.081956138187</v>
      </c>
      <c r="G13" s="97">
        <f t="shared" si="0"/>
        <v>100.08195614</v>
      </c>
      <c r="H13" s="98" t="s">
        <v>141</v>
      </c>
    </row>
    <row r="14" spans="1:10" x14ac:dyDescent="0.3">
      <c r="A14" s="7">
        <v>42025</v>
      </c>
      <c r="B14" s="4" t="s">
        <v>42</v>
      </c>
      <c r="C14" s="4" t="s">
        <v>43</v>
      </c>
      <c r="D14" s="4">
        <v>1.9955499999999999</v>
      </c>
      <c r="E14" s="4">
        <v>1</v>
      </c>
      <c r="F14" s="97">
        <f t="shared" si="1"/>
        <v>100.087430182473</v>
      </c>
      <c r="G14" s="97">
        <f t="shared" si="0"/>
        <v>100.08743018</v>
      </c>
      <c r="H14" s="98" t="s">
        <v>141</v>
      </c>
    </row>
    <row r="15" spans="1:10" x14ac:dyDescent="0.3">
      <c r="A15" s="7">
        <v>42026</v>
      </c>
      <c r="B15" s="4" t="s">
        <v>42</v>
      </c>
      <c r="C15" s="4" t="s">
        <v>43</v>
      </c>
      <c r="D15" s="4">
        <v>1.9977400000000001</v>
      </c>
      <c r="E15" s="4">
        <v>1</v>
      </c>
      <c r="F15" s="97">
        <f t="shared" si="1"/>
        <v>100.092902222783</v>
      </c>
      <c r="G15" s="97">
        <f t="shared" si="0"/>
        <v>100.09290222</v>
      </c>
      <c r="H15" s="98" t="s">
        <v>141</v>
      </c>
    </row>
    <row r="16" spans="1:10" x14ac:dyDescent="0.3">
      <c r="A16" s="7">
        <v>42027</v>
      </c>
      <c r="B16" s="4" t="s">
        <v>42</v>
      </c>
      <c r="C16" s="4" t="s">
        <v>43</v>
      </c>
      <c r="D16" s="4">
        <v>1.9908600000000001</v>
      </c>
      <c r="E16" s="4">
        <v>1</v>
      </c>
      <c r="F16" s="97">
        <f t="shared" si="1"/>
        <v>100.098380567837</v>
      </c>
      <c r="G16" s="97">
        <f t="shared" si="0"/>
        <v>100.09838057</v>
      </c>
      <c r="H16" s="98" t="s">
        <v>141</v>
      </c>
    </row>
    <row r="17" spans="1:8" x14ac:dyDescent="0.3">
      <c r="A17" s="7">
        <v>42030</v>
      </c>
      <c r="B17" s="4" t="s">
        <v>42</v>
      </c>
      <c r="C17" s="4" t="s">
        <v>43</v>
      </c>
      <c r="D17" s="4">
        <v>1.9920199999999999</v>
      </c>
      <c r="E17" s="4">
        <v>1</v>
      </c>
      <c r="F17" s="97">
        <f t="shared" si="1"/>
        <v>100.114759898955</v>
      </c>
      <c r="G17" s="97">
        <f t="shared" si="0"/>
        <v>100.1147599</v>
      </c>
      <c r="H17" s="98" t="s">
        <v>141</v>
      </c>
    </row>
    <row r="18" spans="1:8" x14ac:dyDescent="0.3">
      <c r="A18" s="7">
        <v>42031</v>
      </c>
      <c r="B18" s="4" t="s">
        <v>42</v>
      </c>
      <c r="C18" s="4" t="s">
        <v>43</v>
      </c>
      <c r="D18" s="4">
        <v>2.0012500000000002</v>
      </c>
      <c r="E18" s="4">
        <v>1</v>
      </c>
      <c r="F18" s="97">
        <f t="shared" si="1"/>
        <v>100.12022375111999</v>
      </c>
      <c r="G18" s="97">
        <f t="shared" si="0"/>
        <v>100.12022374999999</v>
      </c>
      <c r="H18" s="98" t="s">
        <v>141</v>
      </c>
    </row>
    <row r="19" spans="1:8" x14ac:dyDescent="0.3">
      <c r="A19" s="7">
        <v>42032</v>
      </c>
      <c r="B19" s="4" t="s">
        <v>42</v>
      </c>
      <c r="C19" s="4" t="s">
        <v>43</v>
      </c>
      <c r="D19" s="4">
        <v>1.9987900000000001</v>
      </c>
      <c r="E19" s="4">
        <v>1</v>
      </c>
      <c r="F19" s="97">
        <f t="shared" si="1"/>
        <v>100.125713219552</v>
      </c>
      <c r="G19" s="97">
        <f t="shared" si="0"/>
        <v>100.12571321999999</v>
      </c>
      <c r="H19" s="98" t="s">
        <v>141</v>
      </c>
    </row>
    <row r="20" spans="1:8" x14ac:dyDescent="0.3">
      <c r="A20" s="7">
        <v>42033</v>
      </c>
      <c r="B20" s="4" t="s">
        <v>42</v>
      </c>
      <c r="C20" s="4" t="s">
        <v>43</v>
      </c>
      <c r="D20" s="4">
        <v>2.00197</v>
      </c>
      <c r="E20" s="4">
        <v>1</v>
      </c>
      <c r="F20" s="97">
        <f t="shared" si="1"/>
        <v>100.131196240766</v>
      </c>
      <c r="G20" s="97">
        <f t="shared" si="0"/>
        <v>100.13119623999999</v>
      </c>
      <c r="H20" s="98" t="s">
        <v>141</v>
      </c>
    </row>
    <row r="21" spans="1:8" x14ac:dyDescent="0.3">
      <c r="A21" s="7">
        <v>42034</v>
      </c>
      <c r="B21" s="4" t="s">
        <v>42</v>
      </c>
      <c r="C21" s="4" t="s">
        <v>43</v>
      </c>
      <c r="D21" s="4">
        <v>1.99109</v>
      </c>
      <c r="E21" s="4">
        <v>1</v>
      </c>
      <c r="F21" s="97">
        <f t="shared" si="1"/>
        <v>100.136688285997</v>
      </c>
      <c r="G21" s="97">
        <f t="shared" si="0"/>
        <v>100.13668829</v>
      </c>
      <c r="H21" s="98" t="s">
        <v>141</v>
      </c>
    </row>
    <row r="22" spans="1:8" x14ac:dyDescent="0.3">
      <c r="A22" s="7">
        <v>42037</v>
      </c>
      <c r="B22" s="4" t="s">
        <v>42</v>
      </c>
      <c r="C22" s="4" t="s">
        <v>43</v>
      </c>
      <c r="D22" s="4">
        <v>1.9951099999999999</v>
      </c>
      <c r="E22" s="4">
        <v>1</v>
      </c>
      <c r="F22" s="97">
        <f t="shared" si="1"/>
        <v>100.153075778492</v>
      </c>
      <c r="G22" s="97">
        <f t="shared" si="0"/>
        <v>100.15307577999999</v>
      </c>
      <c r="H22" s="98" t="s">
        <v>141</v>
      </c>
    </row>
    <row r="23" spans="1:8" x14ac:dyDescent="0.3">
      <c r="A23" s="7">
        <v>42038</v>
      </c>
      <c r="B23" s="4" t="s">
        <v>42</v>
      </c>
      <c r="C23" s="4" t="s">
        <v>43</v>
      </c>
      <c r="D23" s="4">
        <v>1.9759100000000001</v>
      </c>
      <c r="E23" s="4">
        <v>1</v>
      </c>
      <c r="F23" s="97">
        <f t="shared" si="1"/>
        <v>100.158550200493</v>
      </c>
      <c r="G23" s="97">
        <f t="shared" si="0"/>
        <v>100.15855019999999</v>
      </c>
      <c r="H23" s="98" t="s">
        <v>141</v>
      </c>
    </row>
    <row r="24" spans="1:8" x14ac:dyDescent="0.3">
      <c r="A24" s="7">
        <v>42039</v>
      </c>
      <c r="B24" s="4" t="s">
        <v>42</v>
      </c>
      <c r="C24" s="4" t="s">
        <v>43</v>
      </c>
      <c r="D24" s="4">
        <v>1.99566</v>
      </c>
      <c r="E24" s="4">
        <v>1</v>
      </c>
      <c r="F24" s="97">
        <f t="shared" si="1"/>
        <v>100.163972235587</v>
      </c>
      <c r="G24" s="97">
        <f t="shared" si="0"/>
        <v>100.16397224000001</v>
      </c>
      <c r="H24" s="98" t="s">
        <v>141</v>
      </c>
    </row>
    <row r="25" spans="1:8" x14ac:dyDescent="0.3">
      <c r="A25" s="7">
        <v>42040</v>
      </c>
      <c r="B25" s="4" t="s">
        <v>42</v>
      </c>
      <c r="C25" s="4" t="s">
        <v>43</v>
      </c>
      <c r="D25" s="4">
        <v>1.9939899999999999</v>
      </c>
      <c r="E25" s="4">
        <v>1</v>
      </c>
      <c r="F25" s="97">
        <f t="shared" si="1"/>
        <v>100.16944876251399</v>
      </c>
      <c r="G25" s="97">
        <f t="shared" si="0"/>
        <v>100.16944875999999</v>
      </c>
      <c r="H25" s="98" t="s">
        <v>141</v>
      </c>
    </row>
    <row r="26" spans="1:8" x14ac:dyDescent="0.3">
      <c r="A26" s="7">
        <v>42041</v>
      </c>
      <c r="B26" s="4" t="s">
        <v>42</v>
      </c>
      <c r="C26" s="4" t="s">
        <v>43</v>
      </c>
      <c r="D26" s="4">
        <v>1.9908999999999999</v>
      </c>
      <c r="E26" s="4">
        <v>1</v>
      </c>
      <c r="F26" s="97">
        <f t="shared" si="1"/>
        <v>100.174921005778</v>
      </c>
      <c r="G26" s="97">
        <f t="shared" si="0"/>
        <v>100.17492101000001</v>
      </c>
      <c r="H26" s="98" t="s">
        <v>141</v>
      </c>
    </row>
    <row r="27" spans="1:8" x14ac:dyDescent="0.3">
      <c r="A27" s="7">
        <v>42044</v>
      </c>
      <c r="B27" s="4" t="s">
        <v>42</v>
      </c>
      <c r="C27" s="4" t="s">
        <v>43</v>
      </c>
      <c r="D27" s="4">
        <v>1.9963900000000001</v>
      </c>
      <c r="E27" s="4">
        <v>1</v>
      </c>
      <c r="F27" s="97">
        <f t="shared" si="1"/>
        <v>100.19131319072901</v>
      </c>
      <c r="G27" s="97">
        <f t="shared" si="0"/>
        <v>100.19131319</v>
      </c>
      <c r="H27" s="98" t="s">
        <v>141</v>
      </c>
    </row>
    <row r="28" spans="1:8" x14ac:dyDescent="0.3">
      <c r="A28" s="7">
        <v>42045</v>
      </c>
      <c r="B28" s="4" t="s">
        <v>42</v>
      </c>
      <c r="C28" s="4" t="s">
        <v>43</v>
      </c>
      <c r="D28" s="4">
        <v>1.99203</v>
      </c>
      <c r="E28" s="4">
        <v>1</v>
      </c>
      <c r="F28" s="97">
        <f t="shared" si="1"/>
        <v>100.196793216366</v>
      </c>
      <c r="G28" s="97">
        <f t="shared" si="0"/>
        <v>100.19679322</v>
      </c>
      <c r="H28" s="98" t="s">
        <v>141</v>
      </c>
    </row>
    <row r="29" spans="1:8" x14ac:dyDescent="0.3">
      <c r="A29" s="7">
        <v>42046</v>
      </c>
      <c r="B29" s="4" t="s">
        <v>42</v>
      </c>
      <c r="C29" s="4" t="s">
        <v>43</v>
      </c>
      <c r="D29" s="4">
        <v>1.99722</v>
      </c>
      <c r="E29" s="4">
        <v>1</v>
      </c>
      <c r="F29" s="97">
        <f t="shared" si="1"/>
        <v>100.20226157302299</v>
      </c>
      <c r="G29" s="97">
        <f t="shared" si="0"/>
        <v>100.20226157</v>
      </c>
      <c r="H29" s="98" t="s">
        <v>141</v>
      </c>
    </row>
    <row r="30" spans="1:8" x14ac:dyDescent="0.3">
      <c r="A30" s="7">
        <v>42047</v>
      </c>
      <c r="B30" s="4" t="s">
        <v>42</v>
      </c>
      <c r="C30" s="4" t="s">
        <v>43</v>
      </c>
      <c r="D30" s="4">
        <v>1.99485</v>
      </c>
      <c r="E30" s="4">
        <v>1</v>
      </c>
      <c r="F30" s="97">
        <f t="shared" si="1"/>
        <v>100.20774447606</v>
      </c>
      <c r="G30" s="97">
        <f t="shared" si="0"/>
        <v>100.20774448</v>
      </c>
      <c r="H30" s="98" t="s">
        <v>141</v>
      </c>
    </row>
    <row r="31" spans="1:8" x14ac:dyDescent="0.3">
      <c r="A31" s="7">
        <v>42048</v>
      </c>
      <c r="B31" s="4" t="s">
        <v>42</v>
      </c>
      <c r="C31" s="4" t="s">
        <v>43</v>
      </c>
      <c r="D31" s="4">
        <v>1.9898899999999999</v>
      </c>
      <c r="E31" s="4">
        <v>1</v>
      </c>
      <c r="F31" s="97">
        <f t="shared" si="1"/>
        <v>100.213221172473</v>
      </c>
      <c r="G31" s="97">
        <f t="shared" si="0"/>
        <v>100.21322117</v>
      </c>
      <c r="H31" s="98" t="s">
        <v>141</v>
      </c>
    </row>
    <row r="32" spans="1:8" x14ac:dyDescent="0.3">
      <c r="A32" s="7">
        <v>42051</v>
      </c>
      <c r="B32" s="4" t="s">
        <v>42</v>
      </c>
      <c r="C32" s="4" t="s">
        <v>43</v>
      </c>
      <c r="D32" s="4">
        <v>1.99543</v>
      </c>
      <c r="E32" s="4">
        <v>1</v>
      </c>
      <c r="F32" s="97">
        <f t="shared" si="1"/>
        <v>100.229611305625</v>
      </c>
      <c r="G32" s="97">
        <f t="shared" si="0"/>
        <v>100.22961131</v>
      </c>
      <c r="H32" s="98" t="s">
        <v>141</v>
      </c>
    </row>
    <row r="33" spans="1:8" x14ac:dyDescent="0.3">
      <c r="A33" s="7">
        <v>42052</v>
      </c>
      <c r="B33" s="4" t="s">
        <v>42</v>
      </c>
      <c r="C33" s="4" t="s">
        <v>43</v>
      </c>
      <c r="D33" s="4">
        <v>1.9951000000000001</v>
      </c>
      <c r="E33" s="4">
        <v>1</v>
      </c>
      <c r="F33" s="97">
        <f t="shared" si="1"/>
        <v>100.23509078982499</v>
      </c>
      <c r="G33" s="97">
        <f t="shared" si="0"/>
        <v>100.23509079</v>
      </c>
      <c r="H33" s="98" t="s">
        <v>141</v>
      </c>
    </row>
    <row r="34" spans="1:8" x14ac:dyDescent="0.3">
      <c r="A34" s="7">
        <v>42053</v>
      </c>
      <c r="B34" s="4" t="s">
        <v>42</v>
      </c>
      <c r="C34" s="4" t="s">
        <v>43</v>
      </c>
      <c r="D34" s="4">
        <v>1.99594</v>
      </c>
      <c r="E34" s="4">
        <v>1</v>
      </c>
      <c r="F34" s="97">
        <f t="shared" si="1"/>
        <v>100.24056966734901</v>
      </c>
      <c r="G34" s="97">
        <f t="shared" si="0"/>
        <v>100.24056967</v>
      </c>
      <c r="H34" s="98" t="s">
        <v>141</v>
      </c>
    </row>
    <row r="35" spans="1:8" x14ac:dyDescent="0.3">
      <c r="A35" s="7">
        <v>42054</v>
      </c>
      <c r="B35" s="4" t="s">
        <v>42</v>
      </c>
      <c r="C35" s="4" t="s">
        <v>43</v>
      </c>
      <c r="D35" s="4">
        <v>1.9962</v>
      </c>
      <c r="E35" s="4">
        <v>1</v>
      </c>
      <c r="F35" s="97">
        <f t="shared" si="1"/>
        <v>100.246051151256</v>
      </c>
      <c r="G35" s="97">
        <f t="shared" si="0"/>
        <v>100.24605115</v>
      </c>
      <c r="H35" s="98" t="s">
        <v>141</v>
      </c>
    </row>
    <row r="36" spans="1:8" x14ac:dyDescent="0.3">
      <c r="A36" s="7">
        <v>42055</v>
      </c>
      <c r="B36" s="4" t="s">
        <v>42</v>
      </c>
      <c r="C36" s="4" t="s">
        <v>43</v>
      </c>
      <c r="D36" s="4">
        <v>1.99366</v>
      </c>
      <c r="E36" s="4">
        <v>1</v>
      </c>
      <c r="F36" s="97">
        <f t="shared" si="1"/>
        <v>100.251533648991</v>
      </c>
      <c r="G36" s="97">
        <f t="shared" si="0"/>
        <v>100.25153365</v>
      </c>
      <c r="H36" s="98" t="s">
        <v>141</v>
      </c>
    </row>
    <row r="37" spans="1:8" x14ac:dyDescent="0.3">
      <c r="A37" s="7">
        <v>42058</v>
      </c>
      <c r="B37" s="4" t="s">
        <v>42</v>
      </c>
      <c r="C37" s="4" t="s">
        <v>43</v>
      </c>
      <c r="D37" s="4">
        <v>1.9935799999999999</v>
      </c>
      <c r="E37" s="4">
        <v>1</v>
      </c>
      <c r="F37" s="97">
        <f t="shared" si="1"/>
        <v>100.26796111249</v>
      </c>
      <c r="G37" s="97">
        <f t="shared" si="0"/>
        <v>100.26796111</v>
      </c>
      <c r="H37" s="98" t="s">
        <v>141</v>
      </c>
    </row>
    <row r="38" spans="1:8" x14ac:dyDescent="0.3">
      <c r="A38" s="7">
        <v>42059</v>
      </c>
      <c r="B38" s="4" t="s">
        <v>42</v>
      </c>
      <c r="C38" s="4" t="s">
        <v>43</v>
      </c>
      <c r="D38" s="4">
        <v>1.99607</v>
      </c>
      <c r="E38" s="4">
        <v>1</v>
      </c>
      <c r="F38" s="97">
        <f t="shared" si="1"/>
        <v>100.27343761117299</v>
      </c>
      <c r="G38" s="97">
        <f t="shared" si="0"/>
        <v>100.27343761</v>
      </c>
      <c r="H38" s="98" t="s">
        <v>141</v>
      </c>
    </row>
    <row r="39" spans="1:8" x14ac:dyDescent="0.3">
      <c r="A39" s="7">
        <v>42060</v>
      </c>
      <c r="B39" s="4" t="s">
        <v>42</v>
      </c>
      <c r="C39" s="4" t="s">
        <v>43</v>
      </c>
      <c r="D39" s="4">
        <v>1.9948399999999999</v>
      </c>
      <c r="E39" s="4">
        <v>1</v>
      </c>
      <c r="F39" s="97">
        <f t="shared" si="1"/>
        <v>100.27892124954499</v>
      </c>
      <c r="G39" s="97">
        <f t="shared" si="0"/>
        <v>100.27892125</v>
      </c>
      <c r="H39" s="98" t="s">
        <v>141</v>
      </c>
    </row>
    <row r="40" spans="1:8" x14ac:dyDescent="0.3">
      <c r="A40" s="7">
        <v>42061</v>
      </c>
      <c r="B40" s="4" t="s">
        <v>42</v>
      </c>
      <c r="C40" s="4" t="s">
        <v>43</v>
      </c>
      <c r="D40" s="4">
        <v>1.99254</v>
      </c>
      <c r="E40" s="4">
        <v>1</v>
      </c>
      <c r="F40" s="97">
        <f t="shared" si="1"/>
        <v>100.28440180853799</v>
      </c>
      <c r="G40" s="97">
        <f t="shared" si="0"/>
        <v>100.28440181000001</v>
      </c>
      <c r="H40" s="98" t="s">
        <v>141</v>
      </c>
    </row>
    <row r="41" spans="1:8" x14ac:dyDescent="0.3">
      <c r="A41" s="7">
        <v>42062</v>
      </c>
      <c r="B41" s="4" t="s">
        <v>42</v>
      </c>
      <c r="C41" s="4" t="s">
        <v>43</v>
      </c>
      <c r="D41" s="4">
        <v>1.99112</v>
      </c>
      <c r="E41" s="4">
        <v>1</v>
      </c>
      <c r="F41" s="97">
        <f t="shared" si="1"/>
        <v>100.289876347771</v>
      </c>
      <c r="G41" s="97">
        <f t="shared" si="0"/>
        <v>100.28987635</v>
      </c>
      <c r="H41" s="98" t="s">
        <v>141</v>
      </c>
    </row>
    <row r="42" spans="1:8" x14ac:dyDescent="0.3">
      <c r="A42" s="7">
        <v>42065</v>
      </c>
      <c r="B42" s="4" t="s">
        <v>42</v>
      </c>
      <c r="C42" s="4" t="s">
        <v>43</v>
      </c>
      <c r="D42" s="4">
        <v>1.9899199999999999</v>
      </c>
      <c r="E42" s="4">
        <v>1</v>
      </c>
      <c r="F42" s="97">
        <f t="shared" si="1"/>
        <v>100.30628915697</v>
      </c>
      <c r="G42" s="97">
        <f t="shared" si="0"/>
        <v>100.30628916000001</v>
      </c>
      <c r="H42" s="98" t="s">
        <v>141</v>
      </c>
    </row>
    <row r="43" spans="1:8" x14ac:dyDescent="0.3">
      <c r="A43" s="7">
        <v>42066</v>
      </c>
      <c r="B43" s="4" t="s">
        <v>42</v>
      </c>
      <c r="C43" s="4" t="s">
        <v>43</v>
      </c>
      <c r="D43" s="4">
        <v>1.99376</v>
      </c>
      <c r="E43" s="4">
        <v>1</v>
      </c>
      <c r="F43" s="97">
        <f t="shared" si="1"/>
        <v>100.311757690967</v>
      </c>
      <c r="G43" s="97">
        <f t="shared" si="0"/>
        <v>100.31175768999999</v>
      </c>
      <c r="H43" s="98" t="s">
        <v>141</v>
      </c>
    </row>
    <row r="44" spans="1:8" x14ac:dyDescent="0.3">
      <c r="A44" s="7">
        <v>42068</v>
      </c>
      <c r="B44" s="4" t="s">
        <v>42</v>
      </c>
      <c r="C44" s="4" t="s">
        <v>43</v>
      </c>
      <c r="D44" s="4">
        <v>1.9930300000000001</v>
      </c>
      <c r="E44" s="4">
        <v>1</v>
      </c>
      <c r="F44" s="97">
        <f t="shared" si="1"/>
        <v>100.322716461927</v>
      </c>
      <c r="G44" s="97">
        <f t="shared" si="0"/>
        <v>100.32271646</v>
      </c>
      <c r="H44" s="98" t="s">
        <v>141</v>
      </c>
    </row>
    <row r="45" spans="1:8" x14ac:dyDescent="0.3">
      <c r="A45" s="7">
        <v>42069</v>
      </c>
      <c r="B45" s="4" t="s">
        <v>42</v>
      </c>
      <c r="C45" s="4" t="s">
        <v>43</v>
      </c>
      <c r="D45" s="4">
        <v>1.9921899999999999</v>
      </c>
      <c r="E45" s="4">
        <v>1</v>
      </c>
      <c r="F45" s="97">
        <f t="shared" si="1"/>
        <v>100.328194439559</v>
      </c>
      <c r="G45" s="97">
        <f t="shared" si="0"/>
        <v>100.32819444</v>
      </c>
      <c r="H45" s="98" t="s">
        <v>141</v>
      </c>
    </row>
    <row r="46" spans="1:8" x14ac:dyDescent="0.3">
      <c r="A46" s="7">
        <v>42072</v>
      </c>
      <c r="B46" s="4" t="s">
        <v>42</v>
      </c>
      <c r="C46" s="4" t="s">
        <v>43</v>
      </c>
      <c r="D46" s="4">
        <v>1.99237</v>
      </c>
      <c r="E46" s="4">
        <v>1</v>
      </c>
      <c r="F46" s="97">
        <f t="shared" si="1"/>
        <v>100.34462234304</v>
      </c>
      <c r="G46" s="97">
        <f t="shared" si="0"/>
        <v>100.34462234</v>
      </c>
      <c r="H46" s="98" t="s">
        <v>141</v>
      </c>
    </row>
    <row r="47" spans="1:8" x14ac:dyDescent="0.3">
      <c r="A47" s="7">
        <v>42073</v>
      </c>
      <c r="B47" s="4" t="s">
        <v>42</v>
      </c>
      <c r="C47" s="4" t="s">
        <v>43</v>
      </c>
      <c r="D47" s="4">
        <v>1.99265</v>
      </c>
      <c r="E47" s="4">
        <v>1</v>
      </c>
      <c r="F47" s="97">
        <f t="shared" si="1"/>
        <v>100.35009970236101</v>
      </c>
      <c r="G47" s="97">
        <f t="shared" si="0"/>
        <v>100.3500997</v>
      </c>
      <c r="H47" s="98" t="s">
        <v>141</v>
      </c>
    </row>
    <row r="48" spans="1:8" x14ac:dyDescent="0.3">
      <c r="A48" s="7">
        <v>42074</v>
      </c>
      <c r="B48" s="4" t="s">
        <v>42</v>
      </c>
      <c r="C48" s="4" t="s">
        <v>43</v>
      </c>
      <c r="D48" s="4">
        <v>1.7567600000000001</v>
      </c>
      <c r="E48" s="4">
        <v>1</v>
      </c>
      <c r="F48" s="97">
        <f t="shared" si="1"/>
        <v>100.355578130476</v>
      </c>
      <c r="G48" s="97">
        <f t="shared" si="0"/>
        <v>100.35557813</v>
      </c>
      <c r="H48" s="98" t="s">
        <v>141</v>
      </c>
    </row>
    <row r="49" spans="1:8" x14ac:dyDescent="0.3">
      <c r="A49" s="7">
        <v>42075</v>
      </c>
      <c r="B49" s="4" t="s">
        <v>42</v>
      </c>
      <c r="C49" s="4" t="s">
        <v>43</v>
      </c>
      <c r="D49" s="4">
        <v>1.73377</v>
      </c>
      <c r="E49" s="4">
        <v>1</v>
      </c>
      <c r="F49" s="97">
        <f t="shared" si="1"/>
        <v>100.36040828569401</v>
      </c>
      <c r="G49" s="97">
        <f t="shared" si="0"/>
        <v>100.36040829</v>
      </c>
      <c r="H49" s="98" t="s">
        <v>141</v>
      </c>
    </row>
    <row r="50" spans="1:8" x14ac:dyDescent="0.3">
      <c r="A50" s="7">
        <v>42076</v>
      </c>
      <c r="B50" s="4" t="s">
        <v>42</v>
      </c>
      <c r="C50" s="4" t="s">
        <v>43</v>
      </c>
      <c r="D50" s="4">
        <v>1.74542</v>
      </c>
      <c r="E50" s="4">
        <v>1</v>
      </c>
      <c r="F50" s="97">
        <f t="shared" si="1"/>
        <v>100.36517546008</v>
      </c>
      <c r="G50" s="97">
        <f t="shared" si="0"/>
        <v>100.36517546</v>
      </c>
      <c r="H50" s="98" t="s">
        <v>141</v>
      </c>
    </row>
    <row r="51" spans="1:8" x14ac:dyDescent="0.3">
      <c r="A51" s="7">
        <v>42079</v>
      </c>
      <c r="B51" s="4" t="s">
        <v>42</v>
      </c>
      <c r="C51" s="4" t="s">
        <v>43</v>
      </c>
      <c r="D51" s="4">
        <v>1.74553</v>
      </c>
      <c r="E51" s="4">
        <v>1</v>
      </c>
      <c r="F51" s="97">
        <f t="shared" si="1"/>
        <v>100.379573765659</v>
      </c>
      <c r="G51" s="97">
        <f t="shared" si="0"/>
        <v>100.37957376999999</v>
      </c>
      <c r="H51" s="98" t="s">
        <v>141</v>
      </c>
    </row>
    <row r="52" spans="1:8" x14ac:dyDescent="0.3">
      <c r="A52" s="7">
        <v>42080</v>
      </c>
      <c r="B52" s="4" t="s">
        <v>42</v>
      </c>
      <c r="C52" s="4" t="s">
        <v>43</v>
      </c>
      <c r="D52" s="4">
        <v>1.74959</v>
      </c>
      <c r="E52" s="4">
        <v>1</v>
      </c>
      <c r="F52" s="97">
        <f t="shared" si="1"/>
        <v>100.38437419188899</v>
      </c>
      <c r="G52" s="97">
        <f t="shared" si="0"/>
        <v>100.38437419</v>
      </c>
      <c r="H52" s="98" t="s">
        <v>141</v>
      </c>
    </row>
    <row r="53" spans="1:8" x14ac:dyDescent="0.3">
      <c r="A53" s="7">
        <v>42081</v>
      </c>
      <c r="B53" s="4" t="s">
        <v>42</v>
      </c>
      <c r="C53" s="4" t="s">
        <v>43</v>
      </c>
      <c r="D53" s="4">
        <v>1.74902</v>
      </c>
      <c r="E53" s="4">
        <v>1</v>
      </c>
      <c r="F53" s="97">
        <f t="shared" si="1"/>
        <v>100.38918601373101</v>
      </c>
      <c r="G53" s="97">
        <f t="shared" si="0"/>
        <v>100.38918601</v>
      </c>
      <c r="H53" s="98" t="s">
        <v>141</v>
      </c>
    </row>
    <row r="54" spans="1:8" x14ac:dyDescent="0.3">
      <c r="A54" s="7">
        <v>42082</v>
      </c>
      <c r="B54" s="4" t="s">
        <v>42</v>
      </c>
      <c r="C54" s="4" t="s">
        <v>43</v>
      </c>
      <c r="D54" s="4">
        <v>1.7413400000000001</v>
      </c>
      <c r="E54" s="4">
        <v>1</v>
      </c>
      <c r="F54" s="97">
        <f t="shared" si="1"/>
        <v>100.393996498501</v>
      </c>
      <c r="G54" s="97">
        <f t="shared" si="0"/>
        <v>100.3939965</v>
      </c>
      <c r="H54" s="98" t="s">
        <v>141</v>
      </c>
    </row>
    <row r="55" spans="1:8" x14ac:dyDescent="0.3">
      <c r="A55" s="7">
        <v>42083</v>
      </c>
      <c r="B55" s="4" t="s">
        <v>42</v>
      </c>
      <c r="C55" s="4" t="s">
        <v>43</v>
      </c>
      <c r="D55" s="4">
        <v>1.7460899999999999</v>
      </c>
      <c r="E55" s="4">
        <v>1</v>
      </c>
      <c r="F55" s="97">
        <f t="shared" si="1"/>
        <v>100.39878608978501</v>
      </c>
      <c r="G55" s="97">
        <f t="shared" si="0"/>
        <v>100.39878609</v>
      </c>
      <c r="H55" s="98" t="s">
        <v>141</v>
      </c>
    </row>
    <row r="56" spans="1:8" x14ac:dyDescent="0.3">
      <c r="A56" s="7">
        <v>42086</v>
      </c>
      <c r="B56" s="4" t="s">
        <v>42</v>
      </c>
      <c r="C56" s="4" t="s">
        <v>43</v>
      </c>
      <c r="D56" s="4">
        <v>1.7443500000000001</v>
      </c>
      <c r="E56" s="4">
        <v>1</v>
      </c>
      <c r="F56" s="97">
        <f t="shared" si="1"/>
        <v>100.413194745928</v>
      </c>
      <c r="G56" s="97">
        <f t="shared" si="0"/>
        <v>100.41319475</v>
      </c>
      <c r="H56" s="98" t="s">
        <v>141</v>
      </c>
    </row>
    <row r="57" spans="1:8" x14ac:dyDescent="0.3">
      <c r="A57" s="7">
        <v>42087</v>
      </c>
      <c r="B57" s="4" t="s">
        <v>42</v>
      </c>
      <c r="C57" s="4" t="s">
        <v>43</v>
      </c>
      <c r="D57" s="4">
        <v>1.7471099999999999</v>
      </c>
      <c r="E57" s="4">
        <v>1</v>
      </c>
      <c r="F57" s="97">
        <f t="shared" si="1"/>
        <v>100.417993533771</v>
      </c>
      <c r="G57" s="97">
        <f t="shared" si="0"/>
        <v>100.41799353</v>
      </c>
      <c r="H57" s="98" t="s">
        <v>141</v>
      </c>
    </row>
    <row r="58" spans="1:8" x14ac:dyDescent="0.3">
      <c r="A58" s="7">
        <v>42088</v>
      </c>
      <c r="B58" s="4" t="s">
        <v>42</v>
      </c>
      <c r="C58" s="4" t="s">
        <v>43</v>
      </c>
      <c r="D58" s="4">
        <v>1.74831</v>
      </c>
      <c r="E58" s="4">
        <v>1</v>
      </c>
      <c r="F58" s="97">
        <f t="shared" si="1"/>
        <v>100.42280014420101</v>
      </c>
      <c r="G58" s="97">
        <f t="shared" si="0"/>
        <v>100.42280014000001</v>
      </c>
      <c r="H58" s="98" t="s">
        <v>141</v>
      </c>
    </row>
    <row r="59" spans="1:8" x14ac:dyDescent="0.3">
      <c r="A59" s="7">
        <v>42089</v>
      </c>
      <c r="B59" s="4" t="s">
        <v>42</v>
      </c>
      <c r="C59" s="4" t="s">
        <v>43</v>
      </c>
      <c r="D59" s="4">
        <v>1.7472300000000001</v>
      </c>
      <c r="E59" s="4">
        <v>1</v>
      </c>
      <c r="F59" s="97">
        <f t="shared" si="1"/>
        <v>100.42761028627601</v>
      </c>
      <c r="G59" s="97">
        <f t="shared" si="0"/>
        <v>100.42761029</v>
      </c>
      <c r="H59" s="98" t="s">
        <v>141</v>
      </c>
    </row>
    <row r="60" spans="1:8" x14ac:dyDescent="0.3">
      <c r="A60" s="7">
        <v>42090</v>
      </c>
      <c r="B60" s="4" t="s">
        <v>42</v>
      </c>
      <c r="C60" s="4" t="s">
        <v>43</v>
      </c>
      <c r="D60" s="4">
        <v>1.7383200000000001</v>
      </c>
      <c r="E60" s="4">
        <v>1</v>
      </c>
      <c r="F60" s="97">
        <f t="shared" si="1"/>
        <v>100.432417687195</v>
      </c>
      <c r="G60" s="97">
        <f t="shared" si="0"/>
        <v>100.43241768999999</v>
      </c>
      <c r="H60" s="98" t="s">
        <v>141</v>
      </c>
    </row>
    <row r="61" spans="1:8" x14ac:dyDescent="0.3">
      <c r="A61" s="7">
        <v>42093</v>
      </c>
      <c r="B61" s="4" t="s">
        <v>42</v>
      </c>
      <c r="C61" s="4" t="s">
        <v>43</v>
      </c>
      <c r="D61" s="4">
        <v>1.74004</v>
      </c>
      <c r="E61" s="4">
        <v>1</v>
      </c>
      <c r="F61" s="97">
        <f t="shared" si="1"/>
        <v>100.44676703078299</v>
      </c>
      <c r="G61" s="97">
        <f t="shared" si="0"/>
        <v>100.44676703</v>
      </c>
      <c r="H61" s="98" t="s">
        <v>141</v>
      </c>
    </row>
    <row r="62" spans="1:8" x14ac:dyDescent="0.3">
      <c r="A62" s="7">
        <v>42094</v>
      </c>
      <c r="B62" s="4" t="s">
        <v>42</v>
      </c>
      <c r="C62" s="4" t="s">
        <v>43</v>
      </c>
      <c r="D62" s="4">
        <v>1.74044</v>
      </c>
      <c r="E62" s="4">
        <v>1</v>
      </c>
      <c r="F62" s="97">
        <f t="shared" si="1"/>
        <v>100.45155556208501</v>
      </c>
      <c r="G62" s="97">
        <f t="shared" si="0"/>
        <v>100.45155556</v>
      </c>
      <c r="H62" s="98" t="s">
        <v>141</v>
      </c>
    </row>
    <row r="63" spans="1:8" x14ac:dyDescent="0.3">
      <c r="A63" s="7">
        <v>42095</v>
      </c>
      <c r="B63" s="4" t="s">
        <v>42</v>
      </c>
      <c r="C63" s="4" t="s">
        <v>43</v>
      </c>
      <c r="D63" s="4">
        <v>1.73827</v>
      </c>
      <c r="E63" s="4">
        <v>1</v>
      </c>
      <c r="F63" s="97">
        <f t="shared" si="1"/>
        <v>100.456345422506</v>
      </c>
      <c r="G63" s="97">
        <f t="shared" si="0"/>
        <v>100.45634542000001</v>
      </c>
      <c r="H63" s="98" t="s">
        <v>141</v>
      </c>
    </row>
    <row r="64" spans="1:8" x14ac:dyDescent="0.3">
      <c r="A64" s="7">
        <v>42096</v>
      </c>
      <c r="B64" s="4" t="s">
        <v>42</v>
      </c>
      <c r="C64" s="4" t="s">
        <v>43</v>
      </c>
      <c r="D64" s="4">
        <v>1.74038</v>
      </c>
      <c r="E64" s="4">
        <v>1</v>
      </c>
      <c r="F64" s="97">
        <f t="shared" si="1"/>
        <v>100.461129538987</v>
      </c>
      <c r="G64" s="97">
        <f t="shared" si="0"/>
        <v>100.46112954</v>
      </c>
      <c r="H64" s="98" t="s">
        <v>141</v>
      </c>
    </row>
    <row r="65" spans="1:8" x14ac:dyDescent="0.3">
      <c r="A65" s="7">
        <v>42097</v>
      </c>
      <c r="B65" s="4" t="s">
        <v>42</v>
      </c>
      <c r="C65" s="4" t="s">
        <v>43</v>
      </c>
      <c r="D65" s="4">
        <v>1.7444900000000001</v>
      </c>
      <c r="E65" s="4">
        <v>1</v>
      </c>
      <c r="F65" s="97">
        <f t="shared" si="1"/>
        <v>100.465919690785</v>
      </c>
      <c r="G65" s="97">
        <f t="shared" si="0"/>
        <v>100.46591969000001</v>
      </c>
      <c r="H65" s="98" t="s">
        <v>141</v>
      </c>
    </row>
    <row r="66" spans="1:8" x14ac:dyDescent="0.3">
      <c r="A66" s="7">
        <v>42101</v>
      </c>
      <c r="B66" s="4" t="s">
        <v>42</v>
      </c>
      <c r="C66" s="4" t="s">
        <v>43</v>
      </c>
      <c r="D66" s="4">
        <v>1.7454499999999999</v>
      </c>
      <c r="E66" s="4">
        <v>1</v>
      </c>
      <c r="F66" s="97">
        <f t="shared" si="1"/>
        <v>100.485126462537</v>
      </c>
      <c r="G66" s="97">
        <f t="shared" si="0"/>
        <v>100.48512646</v>
      </c>
      <c r="H66" s="98" t="s">
        <v>141</v>
      </c>
    </row>
    <row r="67" spans="1:8" x14ac:dyDescent="0.3">
      <c r="A67" s="7">
        <v>42102</v>
      </c>
      <c r="B67" s="4" t="s">
        <v>42</v>
      </c>
      <c r="C67" s="4" t="s">
        <v>43</v>
      </c>
      <c r="D67" s="4">
        <v>1.74366</v>
      </c>
      <c r="E67" s="4">
        <v>1</v>
      </c>
      <c r="F67" s="97">
        <f t="shared" si="1"/>
        <v>100.489931716345</v>
      </c>
      <c r="G67" s="97">
        <f t="shared" ref="G67:G130" si="2">ROUND(F67,8)</f>
        <v>100.48993172</v>
      </c>
      <c r="H67" s="98" t="s">
        <v>141</v>
      </c>
    </row>
    <row r="68" spans="1:8" x14ac:dyDescent="0.3">
      <c r="A68" s="7">
        <v>42103</v>
      </c>
      <c r="B68" s="4" t="s">
        <v>42</v>
      </c>
      <c r="C68" s="4" t="s">
        <v>43</v>
      </c>
      <c r="D68" s="4">
        <v>1.7454700000000001</v>
      </c>
      <c r="E68" s="4">
        <v>1</v>
      </c>
      <c r="F68" s="97">
        <f t="shared" ref="F68:F131" si="3">ROUND(F67*(ROUND(1+D67%*((A68-A67)/365),20)),20)</f>
        <v>100.494732271806</v>
      </c>
      <c r="G68" s="97">
        <f t="shared" si="2"/>
        <v>100.49473227</v>
      </c>
      <c r="H68" s="98" t="s">
        <v>141</v>
      </c>
    </row>
    <row r="69" spans="1:8" x14ac:dyDescent="0.3">
      <c r="A69" s="7">
        <v>42104</v>
      </c>
      <c r="B69" s="4" t="s">
        <v>42</v>
      </c>
      <c r="C69" s="4" t="s">
        <v>43</v>
      </c>
      <c r="D69" s="4">
        <v>1.74282</v>
      </c>
      <c r="E69" s="4">
        <v>1</v>
      </c>
      <c r="F69" s="97">
        <f t="shared" si="3"/>
        <v>100.499538040034</v>
      </c>
      <c r="G69" s="97">
        <f t="shared" si="2"/>
        <v>100.49953804</v>
      </c>
      <c r="H69" s="98" t="s">
        <v>141</v>
      </c>
    </row>
    <row r="70" spans="1:8" x14ac:dyDescent="0.3">
      <c r="A70" s="7">
        <v>42110</v>
      </c>
      <c r="B70" s="4" t="s">
        <v>42</v>
      </c>
      <c r="C70" s="4" t="s">
        <v>43</v>
      </c>
      <c r="D70" s="4">
        <v>1.74272</v>
      </c>
      <c r="E70" s="4">
        <v>1</v>
      </c>
      <c r="F70" s="97">
        <f t="shared" si="3"/>
        <v>100.528330249056</v>
      </c>
      <c r="G70" s="97">
        <f t="shared" si="2"/>
        <v>100.52833025</v>
      </c>
      <c r="H70" s="98" t="s">
        <v>141</v>
      </c>
    </row>
    <row r="71" spans="1:8" x14ac:dyDescent="0.3">
      <c r="A71" s="7">
        <v>42111</v>
      </c>
      <c r="B71" s="4" t="s">
        <v>42</v>
      </c>
      <c r="C71" s="4" t="s">
        <v>43</v>
      </c>
      <c r="D71" s="4">
        <v>1.74576</v>
      </c>
      <c r="E71" s="4">
        <v>1</v>
      </c>
      <c r="F71" s="97">
        <f t="shared" si="3"/>
        <v>100.533130049924</v>
      </c>
      <c r="G71" s="97">
        <f t="shared" si="2"/>
        <v>100.53313005</v>
      </c>
      <c r="H71" s="98" t="s">
        <v>141</v>
      </c>
    </row>
    <row r="72" spans="1:8" x14ac:dyDescent="0.3">
      <c r="A72" s="7">
        <v>42114</v>
      </c>
      <c r="B72" s="4" t="s">
        <v>42</v>
      </c>
      <c r="C72" s="4" t="s">
        <v>43</v>
      </c>
      <c r="D72" s="4">
        <v>1.74535</v>
      </c>
      <c r="E72" s="4">
        <v>1</v>
      </c>
      <c r="F72" s="97">
        <f t="shared" si="3"/>
        <v>100.54755525954999</v>
      </c>
      <c r="G72" s="97">
        <f t="shared" si="2"/>
        <v>100.54755526</v>
      </c>
      <c r="H72" s="98" t="s">
        <v>141</v>
      </c>
    </row>
    <row r="73" spans="1:8" x14ac:dyDescent="0.3">
      <c r="A73" s="7">
        <v>42115</v>
      </c>
      <c r="B73" s="4" t="s">
        <v>42</v>
      </c>
      <c r="C73" s="4" t="s">
        <v>43</v>
      </c>
      <c r="D73" s="4">
        <v>1.7419500000000001</v>
      </c>
      <c r="E73" s="4">
        <v>1</v>
      </c>
      <c r="F73" s="97">
        <f t="shared" si="3"/>
        <v>100.552363223264</v>
      </c>
      <c r="G73" s="97">
        <f t="shared" si="2"/>
        <v>100.55236322</v>
      </c>
      <c r="H73" s="98" t="s">
        <v>141</v>
      </c>
    </row>
    <row r="74" spans="1:8" x14ac:dyDescent="0.3">
      <c r="A74" s="7">
        <v>42116</v>
      </c>
      <c r="B74" s="4" t="s">
        <v>42</v>
      </c>
      <c r="C74" s="4" t="s">
        <v>43</v>
      </c>
      <c r="D74" s="4">
        <v>1.74447</v>
      </c>
      <c r="E74" s="4">
        <v>1</v>
      </c>
      <c r="F74" s="97">
        <f t="shared" si="3"/>
        <v>100.557162050363</v>
      </c>
      <c r="G74" s="97">
        <f t="shared" si="2"/>
        <v>100.55716205</v>
      </c>
      <c r="H74" s="98" t="s">
        <v>141</v>
      </c>
    </row>
    <row r="75" spans="1:8" x14ac:dyDescent="0.3">
      <c r="A75" s="7">
        <v>42117</v>
      </c>
      <c r="B75" s="4" t="s">
        <v>42</v>
      </c>
      <c r="C75" s="4" t="s">
        <v>43</v>
      </c>
      <c r="D75" s="4">
        <v>1.74522</v>
      </c>
      <c r="E75" s="4">
        <v>1</v>
      </c>
      <c r="F75" s="97">
        <f t="shared" si="3"/>
        <v>100.56196804906099</v>
      </c>
      <c r="G75" s="97">
        <f t="shared" si="2"/>
        <v>100.56196805</v>
      </c>
      <c r="H75" s="98" t="s">
        <v>141</v>
      </c>
    </row>
    <row r="76" spans="1:8" x14ac:dyDescent="0.3">
      <c r="A76" s="7">
        <v>42118</v>
      </c>
      <c r="B76" s="4" t="s">
        <v>42</v>
      </c>
      <c r="C76" s="4" t="s">
        <v>43</v>
      </c>
      <c r="D76" s="4">
        <v>1.7455799999999999</v>
      </c>
      <c r="E76" s="4">
        <v>1</v>
      </c>
      <c r="F76" s="97">
        <f t="shared" si="3"/>
        <v>100.566776343798</v>
      </c>
      <c r="G76" s="97">
        <f t="shared" si="2"/>
        <v>100.56677634</v>
      </c>
      <c r="H76" s="98" t="s">
        <v>141</v>
      </c>
    </row>
    <row r="77" spans="1:8" x14ac:dyDescent="0.3">
      <c r="A77" s="7">
        <v>42121</v>
      </c>
      <c r="B77" s="4" t="s">
        <v>42</v>
      </c>
      <c r="C77" s="4" t="s">
        <v>43</v>
      </c>
      <c r="D77" s="4">
        <v>1.74597</v>
      </c>
      <c r="E77" s="4">
        <v>1</v>
      </c>
      <c r="F77" s="97">
        <f t="shared" si="3"/>
        <v>100.581204893397</v>
      </c>
      <c r="G77" s="97">
        <f t="shared" si="2"/>
        <v>100.58120489</v>
      </c>
      <c r="H77" s="98" t="s">
        <v>141</v>
      </c>
    </row>
    <row r="78" spans="1:8" x14ac:dyDescent="0.3">
      <c r="A78" s="7">
        <v>42122</v>
      </c>
      <c r="B78" s="4" t="s">
        <v>42</v>
      </c>
      <c r="C78" s="4" t="s">
        <v>43</v>
      </c>
      <c r="D78" s="4">
        <v>1.7477400000000001</v>
      </c>
      <c r="E78" s="4">
        <v>1</v>
      </c>
      <c r="F78" s="97">
        <f t="shared" si="3"/>
        <v>100.586016174666</v>
      </c>
      <c r="G78" s="97">
        <f t="shared" si="2"/>
        <v>100.58601616999999</v>
      </c>
      <c r="H78" s="98" t="s">
        <v>141</v>
      </c>
    </row>
    <row r="79" spans="1:8" x14ac:dyDescent="0.3">
      <c r="A79" s="7">
        <v>42123</v>
      </c>
      <c r="B79" s="4" t="s">
        <v>42</v>
      </c>
      <c r="C79" s="4" t="s">
        <v>43</v>
      </c>
      <c r="D79" s="4">
        <v>1.5025999999999999</v>
      </c>
      <c r="E79" s="4">
        <v>1</v>
      </c>
      <c r="F79" s="97">
        <f t="shared" si="3"/>
        <v>100.590832563814</v>
      </c>
      <c r="G79" s="97">
        <f t="shared" si="2"/>
        <v>100.59083256</v>
      </c>
      <c r="H79" s="98" t="s">
        <v>141</v>
      </c>
    </row>
    <row r="80" spans="1:8" x14ac:dyDescent="0.3">
      <c r="A80" s="7">
        <v>42124</v>
      </c>
      <c r="B80" s="4" t="s">
        <v>42</v>
      </c>
      <c r="C80" s="4" t="s">
        <v>43</v>
      </c>
      <c r="D80" s="4">
        <v>1.4942299999999999</v>
      </c>
      <c r="E80" s="4">
        <v>1</v>
      </c>
      <c r="F80" s="97">
        <f t="shared" si="3"/>
        <v>100.59497359901999</v>
      </c>
      <c r="G80" s="97">
        <f t="shared" si="2"/>
        <v>100.5949736</v>
      </c>
      <c r="H80" s="98" t="s">
        <v>141</v>
      </c>
    </row>
    <row r="81" spans="1:8" x14ac:dyDescent="0.3">
      <c r="A81" s="7">
        <v>42130</v>
      </c>
      <c r="B81" s="4" t="s">
        <v>42</v>
      </c>
      <c r="C81" s="4" t="s">
        <v>43</v>
      </c>
      <c r="D81" s="4">
        <v>1.48044</v>
      </c>
      <c r="E81" s="4">
        <v>1</v>
      </c>
      <c r="F81" s="97">
        <f t="shared" si="3"/>
        <v>100.619682425443</v>
      </c>
      <c r="G81" s="97">
        <f t="shared" si="2"/>
        <v>100.61968243</v>
      </c>
      <c r="H81" s="98" t="s">
        <v>141</v>
      </c>
    </row>
    <row r="82" spans="1:8" x14ac:dyDescent="0.3">
      <c r="A82" s="7">
        <v>42131</v>
      </c>
      <c r="B82" s="4" t="s">
        <v>42</v>
      </c>
      <c r="C82" s="4" t="s">
        <v>43</v>
      </c>
      <c r="D82" s="4">
        <v>1.49526</v>
      </c>
      <c r="E82" s="4">
        <v>1</v>
      </c>
      <c r="F82" s="97">
        <f t="shared" si="3"/>
        <v>100.623763559762</v>
      </c>
      <c r="G82" s="97">
        <f t="shared" si="2"/>
        <v>100.62376356</v>
      </c>
      <c r="H82" s="98" t="s">
        <v>141</v>
      </c>
    </row>
    <row r="83" spans="1:8" x14ac:dyDescent="0.3">
      <c r="A83" s="7">
        <v>42132</v>
      </c>
      <c r="B83" s="4" t="s">
        <v>42</v>
      </c>
      <c r="C83" s="4" t="s">
        <v>43</v>
      </c>
      <c r="D83" s="4">
        <v>1.49624</v>
      </c>
      <c r="E83" s="4">
        <v>1</v>
      </c>
      <c r="F83" s="97">
        <f t="shared" si="3"/>
        <v>100.627885715617</v>
      </c>
      <c r="G83" s="97">
        <f t="shared" si="2"/>
        <v>100.62788571999999</v>
      </c>
      <c r="H83" s="98" t="s">
        <v>141</v>
      </c>
    </row>
    <row r="84" spans="1:8" x14ac:dyDescent="0.3">
      <c r="A84" s="7">
        <v>42135</v>
      </c>
      <c r="B84" s="4" t="s">
        <v>42</v>
      </c>
      <c r="C84" s="4" t="s">
        <v>43</v>
      </c>
      <c r="D84" s="4">
        <v>1.496</v>
      </c>
      <c r="E84" s="4">
        <v>1</v>
      </c>
      <c r="F84" s="97">
        <f t="shared" si="3"/>
        <v>100.640260795156</v>
      </c>
      <c r="G84" s="97">
        <f t="shared" si="2"/>
        <v>100.64026079999999</v>
      </c>
      <c r="H84" s="98" t="s">
        <v>141</v>
      </c>
    </row>
    <row r="85" spans="1:8" x14ac:dyDescent="0.3">
      <c r="A85" s="7">
        <v>42136</v>
      </c>
      <c r="B85" s="4" t="s">
        <v>42</v>
      </c>
      <c r="C85" s="4" t="s">
        <v>43</v>
      </c>
      <c r="D85" s="4">
        <v>1.49654</v>
      </c>
      <c r="E85" s="4">
        <v>1</v>
      </c>
      <c r="F85" s="97">
        <f t="shared" si="3"/>
        <v>100.644385667215</v>
      </c>
      <c r="G85" s="97">
        <f t="shared" si="2"/>
        <v>100.64438567000001</v>
      </c>
      <c r="H85" s="98" t="s">
        <v>141</v>
      </c>
    </row>
    <row r="86" spans="1:8" x14ac:dyDescent="0.3">
      <c r="A86" s="7">
        <v>42137</v>
      </c>
      <c r="B86" s="4" t="s">
        <v>42</v>
      </c>
      <c r="C86" s="4" t="s">
        <v>43</v>
      </c>
      <c r="D86" s="4">
        <v>1.49644</v>
      </c>
      <c r="E86" s="4">
        <v>1</v>
      </c>
      <c r="F86" s="97">
        <f t="shared" si="3"/>
        <v>100.648512197323</v>
      </c>
      <c r="G86" s="97">
        <f t="shared" si="2"/>
        <v>100.6485122</v>
      </c>
      <c r="H86" s="98" t="s">
        <v>141</v>
      </c>
    </row>
    <row r="87" spans="1:8" x14ac:dyDescent="0.3">
      <c r="A87" s="7">
        <v>42138</v>
      </c>
      <c r="B87" s="4" t="s">
        <v>42</v>
      </c>
      <c r="C87" s="4" t="s">
        <v>43</v>
      </c>
      <c r="D87" s="4">
        <v>1.49481</v>
      </c>
      <c r="E87" s="4">
        <v>1</v>
      </c>
      <c r="F87" s="97">
        <f t="shared" si="3"/>
        <v>100.65263862087301</v>
      </c>
      <c r="G87" s="97">
        <f t="shared" si="2"/>
        <v>100.65263862</v>
      </c>
      <c r="H87" s="98" t="s">
        <v>141</v>
      </c>
    </row>
    <row r="88" spans="1:8" x14ac:dyDescent="0.3">
      <c r="A88" s="7">
        <v>42139</v>
      </c>
      <c r="B88" s="4" t="s">
        <v>42</v>
      </c>
      <c r="C88" s="4" t="s">
        <v>43</v>
      </c>
      <c r="D88" s="4">
        <v>1.4911799999999999</v>
      </c>
      <c r="E88" s="4">
        <v>1</v>
      </c>
      <c r="F88" s="97">
        <f t="shared" si="3"/>
        <v>100.65676071870099</v>
      </c>
      <c r="G88" s="97">
        <f t="shared" si="2"/>
        <v>100.65676071999999</v>
      </c>
      <c r="H88" s="98" t="s">
        <v>141</v>
      </c>
    </row>
    <row r="89" spans="1:8" x14ac:dyDescent="0.3">
      <c r="A89" s="7">
        <v>42142</v>
      </c>
      <c r="B89" s="4" t="s">
        <v>42</v>
      </c>
      <c r="C89" s="4" t="s">
        <v>43</v>
      </c>
      <c r="D89" s="4">
        <v>1.49444</v>
      </c>
      <c r="E89" s="4">
        <v>1</v>
      </c>
      <c r="F89" s="97">
        <f t="shared" si="3"/>
        <v>100.66909748706701</v>
      </c>
      <c r="G89" s="97">
        <f t="shared" si="2"/>
        <v>100.66909749</v>
      </c>
      <c r="H89" s="98" t="s">
        <v>141</v>
      </c>
    </row>
    <row r="90" spans="1:8" x14ac:dyDescent="0.3">
      <c r="A90" s="7">
        <v>42143</v>
      </c>
      <c r="B90" s="4" t="s">
        <v>42</v>
      </c>
      <c r="C90" s="4" t="s">
        <v>43</v>
      </c>
      <c r="D90" s="4">
        <v>1.49318</v>
      </c>
      <c r="E90" s="4">
        <v>1</v>
      </c>
      <c r="F90" s="97">
        <f t="shared" si="3"/>
        <v>100.67321923846499</v>
      </c>
      <c r="G90" s="97">
        <f t="shared" si="2"/>
        <v>100.67321923999999</v>
      </c>
      <c r="H90" s="98" t="s">
        <v>141</v>
      </c>
    </row>
    <row r="91" spans="1:8" x14ac:dyDescent="0.3">
      <c r="A91" s="7">
        <v>42144</v>
      </c>
      <c r="B91" s="4" t="s">
        <v>42</v>
      </c>
      <c r="C91" s="4" t="s">
        <v>43</v>
      </c>
      <c r="D91" s="4">
        <v>1.49356</v>
      </c>
      <c r="E91" s="4">
        <v>1</v>
      </c>
      <c r="F91" s="97">
        <f t="shared" si="3"/>
        <v>100.67733768332801</v>
      </c>
      <c r="G91" s="97">
        <f t="shared" si="2"/>
        <v>100.67733767999999</v>
      </c>
      <c r="H91" s="98" t="s">
        <v>141</v>
      </c>
    </row>
    <row r="92" spans="1:8" x14ac:dyDescent="0.3">
      <c r="A92" s="7">
        <v>42145</v>
      </c>
      <c r="B92" s="4" t="s">
        <v>42</v>
      </c>
      <c r="C92" s="4" t="s">
        <v>43</v>
      </c>
      <c r="D92" s="4">
        <v>1.4932099999999999</v>
      </c>
      <c r="E92" s="4">
        <v>1</v>
      </c>
      <c r="F92" s="97">
        <f t="shared" si="3"/>
        <v>100.68145734482</v>
      </c>
      <c r="G92" s="97">
        <f t="shared" si="2"/>
        <v>100.68145733999999</v>
      </c>
      <c r="H92" s="98" t="s">
        <v>141</v>
      </c>
    </row>
    <row r="93" spans="1:8" x14ac:dyDescent="0.3">
      <c r="A93" s="7">
        <v>42146</v>
      </c>
      <c r="B93" s="4" t="s">
        <v>42</v>
      </c>
      <c r="C93" s="4" t="s">
        <v>43</v>
      </c>
      <c r="D93" s="4">
        <v>1.4907699999999999</v>
      </c>
      <c r="E93" s="4">
        <v>1</v>
      </c>
      <c r="F93" s="97">
        <f t="shared" si="3"/>
        <v>100.685576209448</v>
      </c>
      <c r="G93" s="97">
        <f t="shared" si="2"/>
        <v>100.68557620999999</v>
      </c>
      <c r="H93" s="98" t="s">
        <v>141</v>
      </c>
    </row>
    <row r="94" spans="1:8" x14ac:dyDescent="0.3">
      <c r="A94" s="7">
        <v>42149</v>
      </c>
      <c r="B94" s="4" t="s">
        <v>42</v>
      </c>
      <c r="C94" s="4" t="s">
        <v>43</v>
      </c>
      <c r="D94" s="4">
        <v>1.4934099999999999</v>
      </c>
      <c r="E94" s="4">
        <v>1</v>
      </c>
      <c r="F94" s="97">
        <f t="shared" si="3"/>
        <v>100.69791311655401</v>
      </c>
      <c r="G94" s="97">
        <f t="shared" si="2"/>
        <v>100.69791312</v>
      </c>
      <c r="H94" s="98" t="s">
        <v>141</v>
      </c>
    </row>
    <row r="95" spans="1:8" x14ac:dyDescent="0.3">
      <c r="A95" s="7">
        <v>42150</v>
      </c>
      <c r="B95" s="4" t="s">
        <v>42</v>
      </c>
      <c r="C95" s="4" t="s">
        <v>43</v>
      </c>
      <c r="D95" s="4">
        <v>1.4956199999999999</v>
      </c>
      <c r="E95" s="4">
        <v>1</v>
      </c>
      <c r="F95" s="97">
        <f t="shared" si="3"/>
        <v>100.70203320615499</v>
      </c>
      <c r="G95" s="97">
        <f t="shared" si="2"/>
        <v>100.70203321</v>
      </c>
      <c r="H95" s="98" t="s">
        <v>141</v>
      </c>
    </row>
    <row r="96" spans="1:8" x14ac:dyDescent="0.3">
      <c r="A96" s="7">
        <v>42151</v>
      </c>
      <c r="B96" s="4" t="s">
        <v>42</v>
      </c>
      <c r="C96" s="4" t="s">
        <v>43</v>
      </c>
      <c r="D96" s="4">
        <v>1.4956400000000001</v>
      </c>
      <c r="E96" s="4">
        <v>1</v>
      </c>
      <c r="F96" s="97">
        <f t="shared" si="3"/>
        <v>100.70615956163201</v>
      </c>
      <c r="G96" s="97">
        <f t="shared" si="2"/>
        <v>100.70615956</v>
      </c>
      <c r="H96" s="98" t="s">
        <v>141</v>
      </c>
    </row>
    <row r="97" spans="1:8" x14ac:dyDescent="0.3">
      <c r="A97" s="7">
        <v>42152</v>
      </c>
      <c r="B97" s="4" t="s">
        <v>42</v>
      </c>
      <c r="C97" s="4" t="s">
        <v>43</v>
      </c>
      <c r="D97" s="4">
        <v>1.4945900000000001</v>
      </c>
      <c r="E97" s="4">
        <v>1</v>
      </c>
      <c r="F97" s="97">
        <f t="shared" si="3"/>
        <v>100.71028614137199</v>
      </c>
      <c r="G97" s="97">
        <f t="shared" si="2"/>
        <v>100.71028613999999</v>
      </c>
      <c r="H97" s="98" t="s">
        <v>141</v>
      </c>
    </row>
    <row r="98" spans="1:8" x14ac:dyDescent="0.3">
      <c r="A98" s="7">
        <v>42153</v>
      </c>
      <c r="B98" s="4" t="s">
        <v>42</v>
      </c>
      <c r="C98" s="4" t="s">
        <v>43</v>
      </c>
      <c r="D98" s="4">
        <v>1.4920800000000001</v>
      </c>
      <c r="E98" s="4">
        <v>1</v>
      </c>
      <c r="F98" s="97">
        <f t="shared" si="3"/>
        <v>100.714409993058</v>
      </c>
      <c r="G98" s="97">
        <f t="shared" si="2"/>
        <v>100.71440998999999</v>
      </c>
      <c r="H98" s="98" t="s">
        <v>141</v>
      </c>
    </row>
    <row r="99" spans="1:8" x14ac:dyDescent="0.3">
      <c r="A99" s="7">
        <v>42157</v>
      </c>
      <c r="B99" s="4" t="s">
        <v>42</v>
      </c>
      <c r="C99" s="4" t="s">
        <v>43</v>
      </c>
      <c r="D99" s="4">
        <v>1.49607</v>
      </c>
      <c r="E99" s="4">
        <v>1</v>
      </c>
      <c r="F99" s="97">
        <f t="shared" si="3"/>
        <v>100.730878371892</v>
      </c>
      <c r="G99" s="97">
        <f t="shared" si="2"/>
        <v>100.73087837</v>
      </c>
      <c r="H99" s="98" t="s">
        <v>141</v>
      </c>
    </row>
    <row r="100" spans="1:8" x14ac:dyDescent="0.3">
      <c r="A100" s="7">
        <v>42158</v>
      </c>
      <c r="B100" s="4" t="s">
        <v>42</v>
      </c>
      <c r="C100" s="4" t="s">
        <v>43</v>
      </c>
      <c r="D100" s="4">
        <v>1.48932</v>
      </c>
      <c r="E100" s="4">
        <v>1</v>
      </c>
      <c r="F100" s="97">
        <f t="shared" si="3"/>
        <v>100.735007151213</v>
      </c>
      <c r="G100" s="97">
        <f t="shared" si="2"/>
        <v>100.73500715</v>
      </c>
      <c r="H100" s="98" t="s">
        <v>141</v>
      </c>
    </row>
    <row r="101" spans="1:8" x14ac:dyDescent="0.3">
      <c r="A101" s="7">
        <v>42159</v>
      </c>
      <c r="B101" s="4" t="s">
        <v>42</v>
      </c>
      <c r="C101" s="4" t="s">
        <v>43</v>
      </c>
      <c r="D101" s="4">
        <v>1.49454</v>
      </c>
      <c r="E101" s="4">
        <v>1</v>
      </c>
      <c r="F101" s="97">
        <f t="shared" si="3"/>
        <v>100.739117470688</v>
      </c>
      <c r="G101" s="97">
        <f t="shared" si="2"/>
        <v>100.73911747</v>
      </c>
      <c r="H101" s="98" t="s">
        <v>141</v>
      </c>
    </row>
    <row r="102" spans="1:8" x14ac:dyDescent="0.3">
      <c r="A102" s="7">
        <v>42160</v>
      </c>
      <c r="B102" s="4" t="s">
        <v>42</v>
      </c>
      <c r="C102" s="4" t="s">
        <v>43</v>
      </c>
      <c r="D102" s="4">
        <v>1.49068</v>
      </c>
      <c r="E102" s="4">
        <v>1</v>
      </c>
      <c r="F102" s="97">
        <f t="shared" si="3"/>
        <v>100.743242364952</v>
      </c>
      <c r="G102" s="97">
        <f t="shared" si="2"/>
        <v>100.74324236</v>
      </c>
      <c r="H102" s="98" t="s">
        <v>141</v>
      </c>
    </row>
    <row r="103" spans="1:8" x14ac:dyDescent="0.3">
      <c r="A103" s="7">
        <v>42163</v>
      </c>
      <c r="B103" s="4" t="s">
        <v>42</v>
      </c>
      <c r="C103" s="4" t="s">
        <v>43</v>
      </c>
      <c r="D103" s="4">
        <v>1.4926200000000001</v>
      </c>
      <c r="E103" s="4">
        <v>1</v>
      </c>
      <c r="F103" s="97">
        <f t="shared" si="3"/>
        <v>100.75558559261199</v>
      </c>
      <c r="G103" s="97">
        <f t="shared" si="2"/>
        <v>100.75558559</v>
      </c>
      <c r="H103" s="98" t="s">
        <v>141</v>
      </c>
    </row>
    <row r="104" spans="1:8" x14ac:dyDescent="0.3">
      <c r="A104" s="7">
        <v>42164</v>
      </c>
      <c r="B104" s="4" t="s">
        <v>42</v>
      </c>
      <c r="C104" s="4" t="s">
        <v>43</v>
      </c>
      <c r="D104" s="4">
        <v>1.49458</v>
      </c>
      <c r="E104" s="4">
        <v>1</v>
      </c>
      <c r="F104" s="97">
        <f t="shared" si="3"/>
        <v>100.759705861165</v>
      </c>
      <c r="G104" s="97">
        <f t="shared" si="2"/>
        <v>100.75970586</v>
      </c>
      <c r="H104" s="98" t="s">
        <v>141</v>
      </c>
    </row>
    <row r="105" spans="1:8" x14ac:dyDescent="0.3">
      <c r="A105" s="7">
        <v>42165</v>
      </c>
      <c r="B105" s="4" t="s">
        <v>42</v>
      </c>
      <c r="C105" s="4" t="s">
        <v>43</v>
      </c>
      <c r="D105" s="4">
        <v>1.4942</v>
      </c>
      <c r="E105" s="4">
        <v>1</v>
      </c>
      <c r="F105" s="97">
        <f t="shared" si="3"/>
        <v>100.76383170886901</v>
      </c>
      <c r="G105" s="97">
        <f t="shared" si="2"/>
        <v>100.76383171000001</v>
      </c>
      <c r="H105" s="98" t="s">
        <v>141</v>
      </c>
    </row>
    <row r="106" spans="1:8" x14ac:dyDescent="0.3">
      <c r="A106" s="7">
        <v>42166</v>
      </c>
      <c r="B106" s="4" t="s">
        <v>42</v>
      </c>
      <c r="C106" s="4" t="s">
        <v>43</v>
      </c>
      <c r="D106" s="4">
        <v>1.49359</v>
      </c>
      <c r="E106" s="4">
        <v>1</v>
      </c>
      <c r="F106" s="97">
        <f t="shared" si="3"/>
        <v>100.76795667646699</v>
      </c>
      <c r="G106" s="97">
        <f t="shared" si="2"/>
        <v>100.76795668</v>
      </c>
      <c r="H106" s="98" t="s">
        <v>141</v>
      </c>
    </row>
    <row r="107" spans="1:8" x14ac:dyDescent="0.3">
      <c r="A107" s="7">
        <v>42167</v>
      </c>
      <c r="B107" s="4" t="s">
        <v>42</v>
      </c>
      <c r="C107" s="4" t="s">
        <v>43</v>
      </c>
      <c r="D107" s="4">
        <v>1.49505</v>
      </c>
      <c r="E107" s="4">
        <v>1</v>
      </c>
      <c r="F107" s="97">
        <f t="shared" si="3"/>
        <v>100.772080128862</v>
      </c>
      <c r="G107" s="97">
        <f t="shared" si="2"/>
        <v>100.77208013000001</v>
      </c>
      <c r="H107" s="98" t="s">
        <v>141</v>
      </c>
    </row>
    <row r="108" spans="1:8" x14ac:dyDescent="0.3">
      <c r="A108" s="7">
        <v>42170</v>
      </c>
      <c r="B108" s="4" t="s">
        <v>42</v>
      </c>
      <c r="C108" s="4" t="s">
        <v>43</v>
      </c>
      <c r="D108" s="4">
        <v>1.4941800000000001</v>
      </c>
      <c r="E108" s="4">
        <v>1</v>
      </c>
      <c r="F108" s="97">
        <f t="shared" si="3"/>
        <v>100.78446308489499</v>
      </c>
      <c r="G108" s="97">
        <f t="shared" si="2"/>
        <v>100.78446307999999</v>
      </c>
      <c r="H108" s="98" t="s">
        <v>141</v>
      </c>
    </row>
    <row r="109" spans="1:8" x14ac:dyDescent="0.3">
      <c r="A109" s="7">
        <v>42171</v>
      </c>
      <c r="B109" s="4" t="s">
        <v>42</v>
      </c>
      <c r="C109" s="4" t="s">
        <v>43</v>
      </c>
      <c r="D109" s="4">
        <v>1.4922200000000001</v>
      </c>
      <c r="E109" s="4">
        <v>1</v>
      </c>
      <c r="F109" s="97">
        <f t="shared" si="3"/>
        <v>100.788588841856</v>
      </c>
      <c r="G109" s="97">
        <f t="shared" si="2"/>
        <v>100.78858884</v>
      </c>
      <c r="H109" s="98" t="s">
        <v>141</v>
      </c>
    </row>
    <row r="110" spans="1:8" x14ac:dyDescent="0.3">
      <c r="A110" s="7">
        <v>42172</v>
      </c>
      <c r="B110" s="4" t="s">
        <v>42</v>
      </c>
      <c r="C110" s="4" t="s">
        <v>43</v>
      </c>
      <c r="D110" s="4">
        <v>1.4930399999999999</v>
      </c>
      <c r="E110" s="4">
        <v>1</v>
      </c>
      <c r="F110" s="97">
        <f t="shared" si="3"/>
        <v>100.792709355501</v>
      </c>
      <c r="G110" s="97">
        <f t="shared" si="2"/>
        <v>100.79270936</v>
      </c>
      <c r="H110" s="98" t="s">
        <v>141</v>
      </c>
    </row>
    <row r="111" spans="1:8" x14ac:dyDescent="0.3">
      <c r="A111" s="7">
        <v>42173</v>
      </c>
      <c r="B111" s="4" t="s">
        <v>42</v>
      </c>
      <c r="C111" s="4" t="s">
        <v>43</v>
      </c>
      <c r="D111" s="4">
        <v>1.49455</v>
      </c>
      <c r="E111" s="4">
        <v>1</v>
      </c>
      <c r="F111" s="97">
        <f t="shared" si="3"/>
        <v>100.796832301988</v>
      </c>
      <c r="G111" s="97">
        <f t="shared" si="2"/>
        <v>100.79683230000001</v>
      </c>
      <c r="H111" s="98" t="s">
        <v>141</v>
      </c>
    </row>
    <row r="112" spans="1:8" x14ac:dyDescent="0.3">
      <c r="A112" s="7">
        <v>42174</v>
      </c>
      <c r="B112" s="4" t="s">
        <v>42</v>
      </c>
      <c r="C112" s="4" t="s">
        <v>43</v>
      </c>
      <c r="D112" s="4">
        <v>1.49397</v>
      </c>
      <c r="E112" s="4">
        <v>1</v>
      </c>
      <c r="F112" s="97">
        <f t="shared" si="3"/>
        <v>100.80095958707599</v>
      </c>
      <c r="G112" s="97">
        <f t="shared" si="2"/>
        <v>100.80095959000001</v>
      </c>
      <c r="H112" s="98" t="s">
        <v>141</v>
      </c>
    </row>
    <row r="113" spans="1:8" x14ac:dyDescent="0.3">
      <c r="A113" s="7">
        <v>42177</v>
      </c>
      <c r="B113" s="4" t="s">
        <v>42</v>
      </c>
      <c r="C113" s="4" t="s">
        <v>43</v>
      </c>
      <c r="D113" s="4">
        <v>1.49261</v>
      </c>
      <c r="E113" s="4">
        <v>1</v>
      </c>
      <c r="F113" s="97">
        <f t="shared" si="3"/>
        <v>100.813337144028</v>
      </c>
      <c r="G113" s="97">
        <f t="shared" si="2"/>
        <v>100.81333714</v>
      </c>
      <c r="H113" s="98" t="s">
        <v>141</v>
      </c>
    </row>
    <row r="114" spans="1:8" x14ac:dyDescent="0.3">
      <c r="A114" s="7">
        <v>42178</v>
      </c>
      <c r="B114" s="4" t="s">
        <v>42</v>
      </c>
      <c r="C114" s="4" t="s">
        <v>43</v>
      </c>
      <c r="D114" s="4">
        <v>1.49437</v>
      </c>
      <c r="E114" s="4">
        <v>1</v>
      </c>
      <c r="F114" s="97">
        <f t="shared" si="3"/>
        <v>100.817459746635</v>
      </c>
      <c r="G114" s="97">
        <f t="shared" si="2"/>
        <v>100.81745975</v>
      </c>
      <c r="H114" s="98" t="s">
        <v>141</v>
      </c>
    </row>
    <row r="115" spans="1:8" x14ac:dyDescent="0.3">
      <c r="A115" s="7">
        <v>42179</v>
      </c>
      <c r="B115" s="4" t="s">
        <v>42</v>
      </c>
      <c r="C115" s="4" t="s">
        <v>43</v>
      </c>
      <c r="D115" s="4">
        <v>1.4860199999999999</v>
      </c>
      <c r="E115" s="4">
        <v>1</v>
      </c>
      <c r="F115" s="97">
        <f t="shared" si="3"/>
        <v>100.821587379165</v>
      </c>
      <c r="G115" s="97">
        <f t="shared" si="2"/>
        <v>100.82158738</v>
      </c>
      <c r="H115" s="98" t="s">
        <v>141</v>
      </c>
    </row>
    <row r="116" spans="1:8" x14ac:dyDescent="0.3">
      <c r="A116" s="7">
        <v>42180</v>
      </c>
      <c r="B116" s="4" t="s">
        <v>42</v>
      </c>
      <c r="C116" s="4" t="s">
        <v>43</v>
      </c>
      <c r="D116" s="4">
        <v>1.4916199999999999</v>
      </c>
      <c r="E116" s="4">
        <v>1</v>
      </c>
      <c r="F116" s="97">
        <f t="shared" si="3"/>
        <v>100.825692116022</v>
      </c>
      <c r="G116" s="97">
        <f t="shared" si="2"/>
        <v>100.82569212</v>
      </c>
      <c r="H116" s="98" t="s">
        <v>141</v>
      </c>
    </row>
    <row r="117" spans="1:8" x14ac:dyDescent="0.3">
      <c r="A117" s="7">
        <v>42181</v>
      </c>
      <c r="B117" s="4" t="s">
        <v>42</v>
      </c>
      <c r="C117" s="4" t="s">
        <v>43</v>
      </c>
      <c r="D117" s="4">
        <v>1.49369</v>
      </c>
      <c r="E117" s="4">
        <v>1</v>
      </c>
      <c r="F117" s="97">
        <f t="shared" si="3"/>
        <v>100.829812489142</v>
      </c>
      <c r="G117" s="97">
        <f t="shared" si="2"/>
        <v>100.82981248999999</v>
      </c>
      <c r="H117" s="98" t="s">
        <v>141</v>
      </c>
    </row>
    <row r="118" spans="1:8" x14ac:dyDescent="0.3">
      <c r="A118" s="7">
        <v>42184</v>
      </c>
      <c r="B118" s="4" t="s">
        <v>42</v>
      </c>
      <c r="C118" s="4" t="s">
        <v>43</v>
      </c>
      <c r="D118" s="4">
        <v>1.4905999999999999</v>
      </c>
      <c r="E118" s="4">
        <v>1</v>
      </c>
      <c r="F118" s="97">
        <f t="shared" si="3"/>
        <v>100.842191268536</v>
      </c>
      <c r="G118" s="97">
        <f t="shared" si="2"/>
        <v>100.84219127</v>
      </c>
      <c r="H118" s="98" t="s">
        <v>141</v>
      </c>
    </row>
    <row r="119" spans="1:8" x14ac:dyDescent="0.3">
      <c r="A119" s="7">
        <v>42185</v>
      </c>
      <c r="B119" s="4" t="s">
        <v>42</v>
      </c>
      <c r="C119" s="4" t="s">
        <v>43</v>
      </c>
      <c r="D119" s="4">
        <v>1.48797</v>
      </c>
      <c r="E119" s="4">
        <v>1</v>
      </c>
      <c r="F119" s="97">
        <f t="shared" si="3"/>
        <v>100.846309497859</v>
      </c>
      <c r="G119" s="97">
        <f t="shared" si="2"/>
        <v>100.8463095</v>
      </c>
      <c r="H119" s="98" t="s">
        <v>141</v>
      </c>
    </row>
    <row r="120" spans="1:8" x14ac:dyDescent="0.3">
      <c r="A120" s="7">
        <v>42187</v>
      </c>
      <c r="B120" s="4" t="s">
        <v>42</v>
      </c>
      <c r="C120" s="4" t="s">
        <v>43</v>
      </c>
      <c r="D120" s="4">
        <v>1.4830300000000001</v>
      </c>
      <c r="E120" s="4">
        <v>1</v>
      </c>
      <c r="F120" s="97">
        <f t="shared" si="3"/>
        <v>100.854531759949</v>
      </c>
      <c r="G120" s="97">
        <f t="shared" si="2"/>
        <v>100.85453176</v>
      </c>
      <c r="H120" s="98" t="s">
        <v>141</v>
      </c>
    </row>
    <row r="121" spans="1:8" x14ac:dyDescent="0.3">
      <c r="A121" s="7">
        <v>42188</v>
      </c>
      <c r="B121" s="4" t="s">
        <v>42</v>
      </c>
      <c r="C121" s="4" t="s">
        <v>43</v>
      </c>
      <c r="D121" s="4">
        <v>1.4940199999999999</v>
      </c>
      <c r="E121" s="4">
        <v>1</v>
      </c>
      <c r="F121" s="97">
        <f t="shared" si="3"/>
        <v>100.858629576284</v>
      </c>
      <c r="G121" s="97">
        <f t="shared" si="2"/>
        <v>100.85862958</v>
      </c>
      <c r="H121" s="98" t="s">
        <v>141</v>
      </c>
    </row>
    <row r="122" spans="1:8" x14ac:dyDescent="0.3">
      <c r="A122" s="7">
        <v>42191</v>
      </c>
      <c r="B122" s="4" t="s">
        <v>42</v>
      </c>
      <c r="C122" s="4" t="s">
        <v>43</v>
      </c>
      <c r="D122" s="4">
        <v>1.4951300000000001</v>
      </c>
      <c r="E122" s="4">
        <v>1</v>
      </c>
      <c r="F122" s="97">
        <f t="shared" si="3"/>
        <v>100.871014629141</v>
      </c>
      <c r="G122" s="97">
        <f t="shared" si="2"/>
        <v>100.87101463</v>
      </c>
      <c r="H122" s="98" t="s">
        <v>141</v>
      </c>
    </row>
    <row r="123" spans="1:8" x14ac:dyDescent="0.3">
      <c r="A123" s="7">
        <v>42192</v>
      </c>
      <c r="B123" s="4" t="s">
        <v>42</v>
      </c>
      <c r="C123" s="4" t="s">
        <v>43</v>
      </c>
      <c r="D123" s="4">
        <v>1.48705</v>
      </c>
      <c r="E123" s="4">
        <v>1</v>
      </c>
      <c r="F123" s="97">
        <f t="shared" si="3"/>
        <v>100.875146554623</v>
      </c>
      <c r="G123" s="97">
        <f t="shared" si="2"/>
        <v>100.87514655</v>
      </c>
      <c r="H123" s="98" t="s">
        <v>141</v>
      </c>
    </row>
    <row r="124" spans="1:8" x14ac:dyDescent="0.3">
      <c r="A124" s="7">
        <v>42193</v>
      </c>
      <c r="B124" s="4" t="s">
        <v>42</v>
      </c>
      <c r="C124" s="4" t="s">
        <v>43</v>
      </c>
      <c r="D124" s="4">
        <v>1.49241</v>
      </c>
      <c r="E124" s="4">
        <v>1</v>
      </c>
      <c r="F124" s="97">
        <f t="shared" si="3"/>
        <v>100.87925631864201</v>
      </c>
      <c r="G124" s="97">
        <f t="shared" si="2"/>
        <v>100.87925632</v>
      </c>
      <c r="H124" s="98" t="s">
        <v>141</v>
      </c>
    </row>
    <row r="125" spans="1:8" x14ac:dyDescent="0.3">
      <c r="A125" s="7">
        <v>42194</v>
      </c>
      <c r="B125" s="4" t="s">
        <v>42</v>
      </c>
      <c r="C125" s="4" t="s">
        <v>43</v>
      </c>
      <c r="D125" s="4">
        <v>1.4937400000000001</v>
      </c>
      <c r="E125" s="4">
        <v>1</v>
      </c>
      <c r="F125" s="97">
        <f t="shared" si="3"/>
        <v>100.883381064147</v>
      </c>
      <c r="G125" s="97">
        <f t="shared" si="2"/>
        <v>100.88338106</v>
      </c>
      <c r="H125" s="98" t="s">
        <v>141</v>
      </c>
    </row>
    <row r="126" spans="1:8" x14ac:dyDescent="0.3">
      <c r="A126" s="7">
        <v>42195</v>
      </c>
      <c r="B126" s="4" t="s">
        <v>42</v>
      </c>
      <c r="C126" s="4" t="s">
        <v>43</v>
      </c>
      <c r="D126" s="4">
        <v>1.4951700000000001</v>
      </c>
      <c r="E126" s="4">
        <v>1</v>
      </c>
      <c r="F126" s="97">
        <f t="shared" si="3"/>
        <v>100.887509654328</v>
      </c>
      <c r="G126" s="97">
        <f t="shared" si="2"/>
        <v>100.88750965</v>
      </c>
      <c r="H126" s="98" t="s">
        <v>141</v>
      </c>
    </row>
    <row r="127" spans="1:8" x14ac:dyDescent="0.3">
      <c r="A127" s="7">
        <v>42198</v>
      </c>
      <c r="B127" s="4" t="s">
        <v>42</v>
      </c>
      <c r="C127" s="4" t="s">
        <v>43</v>
      </c>
      <c r="D127" s="4">
        <v>1.4930600000000001</v>
      </c>
      <c r="E127" s="4">
        <v>1</v>
      </c>
      <c r="F127" s="97">
        <f t="shared" si="3"/>
        <v>100.89990778949</v>
      </c>
      <c r="G127" s="97">
        <f t="shared" si="2"/>
        <v>100.89990779</v>
      </c>
      <c r="H127" s="98" t="s">
        <v>141</v>
      </c>
    </row>
    <row r="128" spans="1:8" x14ac:dyDescent="0.3">
      <c r="A128" s="7">
        <v>42199</v>
      </c>
      <c r="B128" s="4" t="s">
        <v>42</v>
      </c>
      <c r="C128" s="4" t="s">
        <v>43</v>
      </c>
      <c r="D128" s="4">
        <v>1.49278</v>
      </c>
      <c r="E128" s="4">
        <v>1</v>
      </c>
      <c r="F128" s="97">
        <f t="shared" si="3"/>
        <v>100.904035176238</v>
      </c>
      <c r="G128" s="97">
        <f t="shared" si="2"/>
        <v>100.90403517999999</v>
      </c>
      <c r="H128" s="98" t="s">
        <v>141</v>
      </c>
    </row>
    <row r="129" spans="1:8" x14ac:dyDescent="0.3">
      <c r="A129" s="7">
        <v>42200</v>
      </c>
      <c r="B129" s="4" t="s">
        <v>42</v>
      </c>
      <c r="C129" s="4" t="s">
        <v>43</v>
      </c>
      <c r="D129" s="4">
        <v>1.4909600000000001</v>
      </c>
      <c r="E129" s="4">
        <v>1</v>
      </c>
      <c r="F129" s="97">
        <f t="shared" si="3"/>
        <v>100.908161957762</v>
      </c>
      <c r="G129" s="97">
        <f t="shared" si="2"/>
        <v>100.90816196</v>
      </c>
      <c r="H129" s="98" t="s">
        <v>141</v>
      </c>
    </row>
    <row r="130" spans="1:8" x14ac:dyDescent="0.3">
      <c r="A130" s="7">
        <v>42201</v>
      </c>
      <c r="B130" s="4" t="s">
        <v>42</v>
      </c>
      <c r="C130" s="4" t="s">
        <v>43</v>
      </c>
      <c r="D130" s="4">
        <v>1.4905999999999999</v>
      </c>
      <c r="E130" s="4">
        <v>1</v>
      </c>
      <c r="F130" s="97">
        <f t="shared" si="3"/>
        <v>100.91228387647899</v>
      </c>
      <c r="G130" s="97">
        <f t="shared" si="2"/>
        <v>100.91228388</v>
      </c>
      <c r="H130" s="98" t="s">
        <v>141</v>
      </c>
    </row>
    <row r="131" spans="1:8" x14ac:dyDescent="0.3">
      <c r="A131" s="7">
        <v>42202</v>
      </c>
      <c r="B131" s="4" t="s">
        <v>42</v>
      </c>
      <c r="C131" s="4" t="s">
        <v>43</v>
      </c>
      <c r="D131" s="4">
        <v>1.49444</v>
      </c>
      <c r="E131" s="4">
        <v>1</v>
      </c>
      <c r="F131" s="97">
        <f t="shared" si="3"/>
        <v>100.91640496826901</v>
      </c>
      <c r="G131" s="97">
        <f t="shared" ref="G131:G194" si="4">ROUND(F131,8)</f>
        <v>100.91640497</v>
      </c>
      <c r="H131" s="98" t="s">
        <v>141</v>
      </c>
    </row>
    <row r="132" spans="1:8" x14ac:dyDescent="0.3">
      <c r="A132" s="7">
        <v>42205</v>
      </c>
      <c r="B132" s="4" t="s">
        <v>42</v>
      </c>
      <c r="C132" s="4" t="s">
        <v>43</v>
      </c>
      <c r="D132" s="4">
        <v>1.4936499999999999</v>
      </c>
      <c r="E132" s="4">
        <v>1</v>
      </c>
      <c r="F132" s="97">
        <f t="shared" ref="F132:F195" si="5">ROUND(F131*(ROUND(1+D131%*((A132-A131)/365),20)),20)</f>
        <v>100.928800599412</v>
      </c>
      <c r="G132" s="97">
        <f t="shared" si="4"/>
        <v>100.9288006</v>
      </c>
      <c r="H132" s="98" t="s">
        <v>141</v>
      </c>
    </row>
    <row r="133" spans="1:8" x14ac:dyDescent="0.3">
      <c r="A133" s="7">
        <v>42206</v>
      </c>
      <c r="B133" s="4" t="s">
        <v>42</v>
      </c>
      <c r="C133" s="4" t="s">
        <v>43</v>
      </c>
      <c r="D133" s="4">
        <v>1.4929300000000001</v>
      </c>
      <c r="E133" s="4">
        <v>1</v>
      </c>
      <c r="F133" s="97">
        <f t="shared" si="5"/>
        <v>100.932930799495</v>
      </c>
      <c r="G133" s="97">
        <f t="shared" si="4"/>
        <v>100.93293079999999</v>
      </c>
      <c r="H133" s="98" t="s">
        <v>141</v>
      </c>
    </row>
    <row r="134" spans="1:8" x14ac:dyDescent="0.3">
      <c r="A134" s="7">
        <v>42207</v>
      </c>
      <c r="B134" s="4" t="s">
        <v>42</v>
      </c>
      <c r="C134" s="4" t="s">
        <v>43</v>
      </c>
      <c r="D134" s="4">
        <v>1.49183</v>
      </c>
      <c r="E134" s="4">
        <v>1</v>
      </c>
      <c r="F134" s="97">
        <f t="shared" si="5"/>
        <v>100.937059177587</v>
      </c>
      <c r="G134" s="97">
        <f t="shared" si="4"/>
        <v>100.93705918000001</v>
      </c>
      <c r="H134" s="98" t="s">
        <v>141</v>
      </c>
    </row>
    <row r="135" spans="1:8" x14ac:dyDescent="0.3">
      <c r="A135" s="7">
        <v>42208</v>
      </c>
      <c r="B135" s="4" t="s">
        <v>42</v>
      </c>
      <c r="C135" s="4" t="s">
        <v>43</v>
      </c>
      <c r="D135" s="4">
        <v>1.48943</v>
      </c>
      <c r="E135" s="4">
        <v>1</v>
      </c>
      <c r="F135" s="97">
        <f t="shared" si="5"/>
        <v>100.9411846826</v>
      </c>
      <c r="G135" s="97">
        <f t="shared" si="4"/>
        <v>100.94118468000001</v>
      </c>
      <c r="H135" s="98" t="s">
        <v>141</v>
      </c>
    </row>
    <row r="136" spans="1:8" x14ac:dyDescent="0.3">
      <c r="A136" s="7">
        <v>42209</v>
      </c>
      <c r="B136" s="4" t="s">
        <v>42</v>
      </c>
      <c r="C136" s="4" t="s">
        <v>43</v>
      </c>
      <c r="D136" s="4">
        <v>1.4920800000000001</v>
      </c>
      <c r="E136" s="4">
        <v>1</v>
      </c>
      <c r="F136" s="97">
        <f t="shared" si="5"/>
        <v>100.94530371900299</v>
      </c>
      <c r="G136" s="97">
        <f t="shared" si="4"/>
        <v>100.94530372</v>
      </c>
      <c r="H136" s="98" t="s">
        <v>141</v>
      </c>
    </row>
    <row r="137" spans="1:8" x14ac:dyDescent="0.3">
      <c r="A137" s="7">
        <v>42212</v>
      </c>
      <c r="B137" s="4" t="s">
        <v>42</v>
      </c>
      <c r="C137" s="4" t="s">
        <v>43</v>
      </c>
      <c r="D137" s="4">
        <v>1.48963</v>
      </c>
      <c r="E137" s="4">
        <v>1</v>
      </c>
      <c r="F137" s="97">
        <f t="shared" si="5"/>
        <v>100.957683319176</v>
      </c>
      <c r="G137" s="97">
        <f t="shared" si="4"/>
        <v>100.95768332</v>
      </c>
      <c r="H137" s="98" t="s">
        <v>141</v>
      </c>
    </row>
    <row r="138" spans="1:8" x14ac:dyDescent="0.3">
      <c r="A138" s="7">
        <v>42213</v>
      </c>
      <c r="B138" s="4" t="s">
        <v>42</v>
      </c>
      <c r="C138" s="4" t="s">
        <v>43</v>
      </c>
      <c r="D138" s="4">
        <v>1.4919899999999999</v>
      </c>
      <c r="E138" s="4">
        <v>1</v>
      </c>
      <c r="F138" s="97">
        <f t="shared" si="5"/>
        <v>100.96180358202</v>
      </c>
      <c r="G138" s="97">
        <f t="shared" si="4"/>
        <v>100.96180357999999</v>
      </c>
      <c r="H138" s="98" t="s">
        <v>141</v>
      </c>
    </row>
    <row r="139" spans="1:8" x14ac:dyDescent="0.3">
      <c r="A139" s="7">
        <v>42214</v>
      </c>
      <c r="B139" s="4" t="s">
        <v>42</v>
      </c>
      <c r="C139" s="4" t="s">
        <v>43</v>
      </c>
      <c r="D139" s="4">
        <v>1.4932000000000001</v>
      </c>
      <c r="E139" s="4">
        <v>1</v>
      </c>
      <c r="F139" s="97">
        <f t="shared" si="5"/>
        <v>100.965930540961</v>
      </c>
      <c r="G139" s="97">
        <f t="shared" si="4"/>
        <v>100.96593054</v>
      </c>
      <c r="H139" s="98" t="s">
        <v>141</v>
      </c>
    </row>
    <row r="140" spans="1:8" x14ac:dyDescent="0.3">
      <c r="A140" s="7">
        <v>42216</v>
      </c>
      <c r="B140" s="4" t="s">
        <v>42</v>
      </c>
      <c r="C140" s="4" t="s">
        <v>43</v>
      </c>
      <c r="D140" s="4">
        <v>1.48173</v>
      </c>
      <c r="E140" s="4">
        <v>1</v>
      </c>
      <c r="F140" s="97">
        <f t="shared" si="5"/>
        <v>100.974191490412</v>
      </c>
      <c r="G140" s="97">
        <f t="shared" si="4"/>
        <v>100.97419149</v>
      </c>
      <c r="H140" s="98" t="s">
        <v>141</v>
      </c>
    </row>
    <row r="141" spans="1:8" x14ac:dyDescent="0.3">
      <c r="A141" s="7">
        <v>42219</v>
      </c>
      <c r="B141" s="4" t="s">
        <v>42</v>
      </c>
      <c r="C141" s="4" t="s">
        <v>43</v>
      </c>
      <c r="D141" s="4">
        <v>1.4882500000000001</v>
      </c>
      <c r="E141" s="4">
        <v>1</v>
      </c>
      <c r="F141" s="97">
        <f t="shared" si="5"/>
        <v>100.986488736064</v>
      </c>
      <c r="G141" s="97">
        <f t="shared" si="4"/>
        <v>100.98648874</v>
      </c>
      <c r="H141" s="98" t="s">
        <v>141</v>
      </c>
    </row>
    <row r="142" spans="1:8" x14ac:dyDescent="0.3">
      <c r="A142" s="7">
        <v>42220</v>
      </c>
      <c r="B142" s="4" t="s">
        <v>42</v>
      </c>
      <c r="C142" s="4" t="s">
        <v>43</v>
      </c>
      <c r="D142" s="4">
        <v>1.49343</v>
      </c>
      <c r="E142" s="4">
        <v>1</v>
      </c>
      <c r="F142" s="97">
        <f t="shared" si="5"/>
        <v>100.99060635638899</v>
      </c>
      <c r="G142" s="97">
        <f t="shared" si="4"/>
        <v>100.99060636</v>
      </c>
      <c r="H142" s="98" t="s">
        <v>141</v>
      </c>
    </row>
    <row r="143" spans="1:8" x14ac:dyDescent="0.3">
      <c r="A143" s="7">
        <v>42221</v>
      </c>
      <c r="B143" s="4" t="s">
        <v>42</v>
      </c>
      <c r="C143" s="4" t="s">
        <v>43</v>
      </c>
      <c r="D143" s="4">
        <v>1.48953</v>
      </c>
      <c r="E143" s="4">
        <v>1</v>
      </c>
      <c r="F143" s="97">
        <f t="shared" si="5"/>
        <v>100.99473847697099</v>
      </c>
      <c r="G143" s="97">
        <f t="shared" si="4"/>
        <v>100.99473848</v>
      </c>
      <c r="H143" s="98" t="s">
        <v>141</v>
      </c>
    </row>
    <row r="144" spans="1:8" x14ac:dyDescent="0.3">
      <c r="A144" s="7">
        <v>42222</v>
      </c>
      <c r="B144" s="4" t="s">
        <v>42</v>
      </c>
      <c r="C144" s="4" t="s">
        <v>43</v>
      </c>
      <c r="D144" s="4">
        <v>1.49403</v>
      </c>
      <c r="E144" s="4">
        <v>1</v>
      </c>
      <c r="F144" s="97">
        <f t="shared" si="5"/>
        <v>100.998859975404</v>
      </c>
      <c r="G144" s="97">
        <f t="shared" si="4"/>
        <v>100.99885998000001</v>
      </c>
      <c r="H144" s="98" t="s">
        <v>141</v>
      </c>
    </row>
    <row r="145" spans="1:8" x14ac:dyDescent="0.3">
      <c r="A145" s="7">
        <v>42223</v>
      </c>
      <c r="B145" s="4" t="s">
        <v>42</v>
      </c>
      <c r="C145" s="4" t="s">
        <v>43</v>
      </c>
      <c r="D145" s="4">
        <v>1.49288</v>
      </c>
      <c r="E145" s="4">
        <v>1</v>
      </c>
      <c r="F145" s="97">
        <f t="shared" si="5"/>
        <v>101.002994093946</v>
      </c>
      <c r="G145" s="97">
        <f t="shared" si="4"/>
        <v>101.00299409</v>
      </c>
      <c r="H145" s="98" t="s">
        <v>141</v>
      </c>
    </row>
    <row r="146" spans="1:8" x14ac:dyDescent="0.3">
      <c r="A146" s="7">
        <v>42226</v>
      </c>
      <c r="B146" s="4" t="s">
        <v>42</v>
      </c>
      <c r="C146" s="4" t="s">
        <v>43</v>
      </c>
      <c r="D146" s="4">
        <v>1.49275</v>
      </c>
      <c r="E146" s="4">
        <v>1</v>
      </c>
      <c r="F146" s="97">
        <f t="shared" si="5"/>
        <v>101.015387410369</v>
      </c>
      <c r="G146" s="97">
        <f t="shared" si="4"/>
        <v>101.01538741</v>
      </c>
      <c r="H146" s="98" t="s">
        <v>141</v>
      </c>
    </row>
    <row r="147" spans="1:8" x14ac:dyDescent="0.3">
      <c r="A147" s="7">
        <v>42227</v>
      </c>
      <c r="B147" s="4" t="s">
        <v>42</v>
      </c>
      <c r="C147" s="4" t="s">
        <v>43</v>
      </c>
      <c r="D147" s="4">
        <v>1.49441</v>
      </c>
      <c r="E147" s="4">
        <v>1</v>
      </c>
      <c r="F147" s="97">
        <f t="shared" si="5"/>
        <v>101.019518662959</v>
      </c>
      <c r="G147" s="97">
        <f t="shared" si="4"/>
        <v>101.01951866</v>
      </c>
      <c r="H147" s="98" t="s">
        <v>141</v>
      </c>
    </row>
    <row r="148" spans="1:8" x14ac:dyDescent="0.3">
      <c r="A148" s="7">
        <v>42229</v>
      </c>
      <c r="B148" s="4" t="s">
        <v>42</v>
      </c>
      <c r="C148" s="4" t="s">
        <v>43</v>
      </c>
      <c r="D148" s="4">
        <v>1.49291</v>
      </c>
      <c r="E148" s="4">
        <v>1</v>
      </c>
      <c r="F148" s="97">
        <f t="shared" si="5"/>
        <v>101.027790694679</v>
      </c>
      <c r="G148" s="97">
        <f t="shared" si="4"/>
        <v>101.02779069</v>
      </c>
      <c r="H148" s="98" t="s">
        <v>141</v>
      </c>
    </row>
    <row r="149" spans="1:8" x14ac:dyDescent="0.3">
      <c r="A149" s="7">
        <v>42230</v>
      </c>
      <c r="B149" s="4" t="s">
        <v>42</v>
      </c>
      <c r="C149" s="4" t="s">
        <v>43</v>
      </c>
      <c r="D149" s="4">
        <v>1.49278</v>
      </c>
      <c r="E149" s="4">
        <v>1</v>
      </c>
      <c r="F149" s="97">
        <f t="shared" si="5"/>
        <v>101.03192289739199</v>
      </c>
      <c r="G149" s="97">
        <f t="shared" si="4"/>
        <v>101.0319229</v>
      </c>
      <c r="H149" s="98" t="s">
        <v>141</v>
      </c>
    </row>
    <row r="150" spans="1:8" x14ac:dyDescent="0.3">
      <c r="A150" s="7">
        <v>42233</v>
      </c>
      <c r="B150" s="4" t="s">
        <v>42</v>
      </c>
      <c r="C150" s="4" t="s">
        <v>43</v>
      </c>
      <c r="D150" s="4">
        <v>1.49064</v>
      </c>
      <c r="E150" s="4">
        <v>1</v>
      </c>
      <c r="F150" s="97">
        <f t="shared" si="5"/>
        <v>101.044318933052</v>
      </c>
      <c r="G150" s="97">
        <f t="shared" si="4"/>
        <v>101.04431893</v>
      </c>
      <c r="H150" s="98" t="s">
        <v>141</v>
      </c>
    </row>
    <row r="151" spans="1:8" x14ac:dyDescent="0.3">
      <c r="A151" s="7">
        <v>42234</v>
      </c>
      <c r="B151" s="4" t="s">
        <v>42</v>
      </c>
      <c r="C151" s="4" t="s">
        <v>43</v>
      </c>
      <c r="D151" s="4">
        <v>1.4920199999999999</v>
      </c>
      <c r="E151" s="4">
        <v>1</v>
      </c>
      <c r="F151" s="97">
        <f t="shared" si="5"/>
        <v>101.04844552767</v>
      </c>
      <c r="G151" s="97">
        <f t="shared" si="4"/>
        <v>101.04844553</v>
      </c>
      <c r="H151" s="98" t="s">
        <v>141</v>
      </c>
    </row>
    <row r="152" spans="1:8" x14ac:dyDescent="0.3">
      <c r="A152" s="7">
        <v>42235</v>
      </c>
      <c r="B152" s="4" t="s">
        <v>42</v>
      </c>
      <c r="C152" s="4" t="s">
        <v>43</v>
      </c>
      <c r="D152" s="4">
        <v>1.4941199999999999</v>
      </c>
      <c r="E152" s="4">
        <v>1</v>
      </c>
      <c r="F152" s="97">
        <f t="shared" si="5"/>
        <v>101.052576111278</v>
      </c>
      <c r="G152" s="97">
        <f t="shared" si="4"/>
        <v>101.05257611</v>
      </c>
      <c r="H152" s="98" t="s">
        <v>141</v>
      </c>
    </row>
    <row r="153" spans="1:8" x14ac:dyDescent="0.3">
      <c r="A153" s="7">
        <v>42236</v>
      </c>
      <c r="B153" s="4" t="s">
        <v>42</v>
      </c>
      <c r="C153" s="4" t="s">
        <v>43</v>
      </c>
      <c r="D153" s="4">
        <v>1.49394</v>
      </c>
      <c r="E153" s="4">
        <v>1</v>
      </c>
      <c r="F153" s="97">
        <f t="shared" si="5"/>
        <v>101.056712677717</v>
      </c>
      <c r="G153" s="97">
        <f t="shared" si="4"/>
        <v>101.05671268</v>
      </c>
      <c r="H153" s="98" t="s">
        <v>141</v>
      </c>
    </row>
    <row r="154" spans="1:8" x14ac:dyDescent="0.3">
      <c r="A154" s="7">
        <v>42237</v>
      </c>
      <c r="B154" s="4" t="s">
        <v>42</v>
      </c>
      <c r="C154" s="4" t="s">
        <v>43</v>
      </c>
      <c r="D154" s="4">
        <v>1.4911799999999999</v>
      </c>
      <c r="E154" s="4">
        <v>1</v>
      </c>
      <c r="F154" s="97">
        <f t="shared" si="5"/>
        <v>101.060848915123</v>
      </c>
      <c r="G154" s="97">
        <f t="shared" si="4"/>
        <v>101.06084892</v>
      </c>
      <c r="H154" s="98" t="s">
        <v>141</v>
      </c>
    </row>
    <row r="155" spans="1:8" x14ac:dyDescent="0.3">
      <c r="A155" s="7">
        <v>42240</v>
      </c>
      <c r="B155" s="4" t="s">
        <v>42</v>
      </c>
      <c r="C155" s="4" t="s">
        <v>43</v>
      </c>
      <c r="D155" s="4">
        <v>1.4938800000000001</v>
      </c>
      <c r="E155" s="4">
        <v>1</v>
      </c>
      <c r="F155" s="97">
        <f t="shared" si="5"/>
        <v>101.07323520964501</v>
      </c>
      <c r="G155" s="97">
        <f t="shared" si="4"/>
        <v>101.07323521000001</v>
      </c>
      <c r="H155" s="98" t="s">
        <v>141</v>
      </c>
    </row>
    <row r="156" spans="1:8" x14ac:dyDescent="0.3">
      <c r="A156" s="7">
        <v>42241</v>
      </c>
      <c r="B156" s="4" t="s">
        <v>42</v>
      </c>
      <c r="C156" s="4" t="s">
        <v>43</v>
      </c>
      <c r="D156" s="4">
        <v>1.47997</v>
      </c>
      <c r="E156" s="4">
        <v>1</v>
      </c>
      <c r="F156" s="97">
        <f t="shared" si="5"/>
        <v>101.07737195716901</v>
      </c>
      <c r="G156" s="97">
        <f t="shared" si="4"/>
        <v>101.07737195999999</v>
      </c>
      <c r="H156" s="98" t="s">
        <v>141</v>
      </c>
    </row>
    <row r="157" spans="1:8" x14ac:dyDescent="0.3">
      <c r="A157" s="7">
        <v>42242</v>
      </c>
      <c r="B157" s="4" t="s">
        <v>42</v>
      </c>
      <c r="C157" s="4" t="s">
        <v>43</v>
      </c>
      <c r="D157" s="4">
        <v>1.4890399999999999</v>
      </c>
      <c r="E157" s="4">
        <v>1</v>
      </c>
      <c r="F157" s="97">
        <f t="shared" si="5"/>
        <v>101.081470353832</v>
      </c>
      <c r="G157" s="97">
        <f t="shared" si="4"/>
        <v>101.08147035</v>
      </c>
      <c r="H157" s="98" t="s">
        <v>141</v>
      </c>
    </row>
    <row r="158" spans="1:8" x14ac:dyDescent="0.3">
      <c r="A158" s="7">
        <v>42243</v>
      </c>
      <c r="B158" s="4" t="s">
        <v>42</v>
      </c>
      <c r="C158" s="4" t="s">
        <v>43</v>
      </c>
      <c r="D158" s="4">
        <v>1.49187</v>
      </c>
      <c r="E158" s="4">
        <v>1</v>
      </c>
      <c r="F158" s="97">
        <f t="shared" si="5"/>
        <v>101.085594034726</v>
      </c>
      <c r="G158" s="97">
        <f t="shared" si="4"/>
        <v>101.08559403</v>
      </c>
      <c r="H158" s="98" t="s">
        <v>141</v>
      </c>
    </row>
    <row r="159" spans="1:8" x14ac:dyDescent="0.3">
      <c r="A159" s="7">
        <v>42244</v>
      </c>
      <c r="B159" s="4" t="s">
        <v>42</v>
      </c>
      <c r="C159" s="4" t="s">
        <v>43</v>
      </c>
      <c r="D159" s="4">
        <v>1.4938400000000001</v>
      </c>
      <c r="E159" s="4">
        <v>1</v>
      </c>
      <c r="F159" s="97">
        <f t="shared" si="5"/>
        <v>101.089725721443</v>
      </c>
      <c r="G159" s="97">
        <f t="shared" si="4"/>
        <v>101.08972572</v>
      </c>
      <c r="H159" s="98" t="s">
        <v>141</v>
      </c>
    </row>
    <row r="160" spans="1:8" x14ac:dyDescent="0.3">
      <c r="A160" s="7">
        <v>42247</v>
      </c>
      <c r="B160" s="4" t="s">
        <v>42</v>
      </c>
      <c r="C160" s="4" t="s">
        <v>43</v>
      </c>
      <c r="D160" s="4">
        <v>1.48583</v>
      </c>
      <c r="E160" s="4">
        <v>1</v>
      </c>
      <c r="F160" s="97">
        <f t="shared" si="5"/>
        <v>101.102137656446</v>
      </c>
      <c r="G160" s="97">
        <f t="shared" si="4"/>
        <v>101.10213766</v>
      </c>
      <c r="H160" s="98" t="s">
        <v>141</v>
      </c>
    </row>
    <row r="161" spans="1:8" x14ac:dyDescent="0.3">
      <c r="A161" s="7">
        <v>42248</v>
      </c>
      <c r="B161" s="4" t="s">
        <v>42</v>
      </c>
      <c r="C161" s="4" t="s">
        <v>43</v>
      </c>
      <c r="D161" s="4">
        <v>1.49089</v>
      </c>
      <c r="E161" s="4">
        <v>1</v>
      </c>
      <c r="F161" s="97">
        <f t="shared" si="5"/>
        <v>101.106253289026</v>
      </c>
      <c r="G161" s="97">
        <f t="shared" si="4"/>
        <v>101.10625329</v>
      </c>
      <c r="H161" s="98" t="s">
        <v>141</v>
      </c>
    </row>
    <row r="162" spans="1:8" x14ac:dyDescent="0.3">
      <c r="A162" s="7">
        <v>42249</v>
      </c>
      <c r="B162" s="4" t="s">
        <v>42</v>
      </c>
      <c r="C162" s="4" t="s">
        <v>43</v>
      </c>
      <c r="D162" s="4">
        <v>1.4865999999999999</v>
      </c>
      <c r="E162" s="4">
        <v>1</v>
      </c>
      <c r="F162" s="97">
        <f t="shared" si="5"/>
        <v>101.110383105518</v>
      </c>
      <c r="G162" s="97">
        <f t="shared" si="4"/>
        <v>101.11038311</v>
      </c>
      <c r="H162" s="98" t="s">
        <v>141</v>
      </c>
    </row>
    <row r="163" spans="1:8" x14ac:dyDescent="0.3">
      <c r="A163" s="7">
        <v>42250</v>
      </c>
      <c r="B163" s="4" t="s">
        <v>42</v>
      </c>
      <c r="C163" s="4" t="s">
        <v>43</v>
      </c>
      <c r="D163" s="4">
        <v>1.4948699999999999</v>
      </c>
      <c r="E163" s="4">
        <v>1</v>
      </c>
      <c r="F163" s="97">
        <f t="shared" si="5"/>
        <v>101.114501206765</v>
      </c>
      <c r="G163" s="97">
        <f t="shared" si="4"/>
        <v>101.11450121</v>
      </c>
      <c r="H163" s="98" t="s">
        <v>141</v>
      </c>
    </row>
    <row r="164" spans="1:8" x14ac:dyDescent="0.3">
      <c r="A164" s="7">
        <v>42251</v>
      </c>
      <c r="B164" s="4" t="s">
        <v>42</v>
      </c>
      <c r="C164" s="4" t="s">
        <v>43</v>
      </c>
      <c r="D164" s="4">
        <v>1.49003</v>
      </c>
      <c r="E164" s="4">
        <v>1</v>
      </c>
      <c r="F164" s="97">
        <f t="shared" si="5"/>
        <v>101.11864238579101</v>
      </c>
      <c r="G164" s="97">
        <f t="shared" si="4"/>
        <v>101.11864239000001</v>
      </c>
      <c r="H164" s="98" t="s">
        <v>141</v>
      </c>
    </row>
    <row r="165" spans="1:8" x14ac:dyDescent="0.3">
      <c r="A165" s="7">
        <v>42254</v>
      </c>
      <c r="B165" s="4" t="s">
        <v>42</v>
      </c>
      <c r="C165" s="4" t="s">
        <v>43</v>
      </c>
      <c r="D165" s="4">
        <v>1.4884500000000001</v>
      </c>
      <c r="E165" s="4">
        <v>1</v>
      </c>
      <c r="F165" s="97">
        <f t="shared" si="5"/>
        <v>101.13102620585001</v>
      </c>
      <c r="G165" s="97">
        <f t="shared" si="4"/>
        <v>101.13102621</v>
      </c>
      <c r="H165" s="98" t="s">
        <v>141</v>
      </c>
    </row>
    <row r="166" spans="1:8" x14ac:dyDescent="0.3">
      <c r="A166" s="7">
        <v>42255</v>
      </c>
      <c r="B166" s="4" t="s">
        <v>42</v>
      </c>
      <c r="C166" s="4" t="s">
        <v>43</v>
      </c>
      <c r="D166" s="4">
        <v>1.48725</v>
      </c>
      <c r="E166" s="4">
        <v>1</v>
      </c>
      <c r="F166" s="97">
        <f t="shared" si="5"/>
        <v>101.135150273684</v>
      </c>
      <c r="G166" s="97">
        <f t="shared" si="4"/>
        <v>101.13515027</v>
      </c>
      <c r="H166" s="98" t="s">
        <v>141</v>
      </c>
    </row>
    <row r="167" spans="1:8" x14ac:dyDescent="0.3">
      <c r="A167" s="7">
        <v>42256</v>
      </c>
      <c r="B167" s="4" t="s">
        <v>42</v>
      </c>
      <c r="C167" s="4" t="s">
        <v>43</v>
      </c>
      <c r="D167" s="4">
        <v>1.4928699999999999</v>
      </c>
      <c r="E167" s="4">
        <v>1</v>
      </c>
      <c r="F167" s="97">
        <f t="shared" si="5"/>
        <v>101.139271184704</v>
      </c>
      <c r="G167" s="97">
        <f t="shared" si="4"/>
        <v>101.13927117999999</v>
      </c>
      <c r="H167" s="98" t="s">
        <v>141</v>
      </c>
    </row>
    <row r="168" spans="1:8" x14ac:dyDescent="0.3">
      <c r="A168" s="7">
        <v>42257</v>
      </c>
      <c r="B168" s="4" t="s">
        <v>42</v>
      </c>
      <c r="C168" s="4" t="s">
        <v>43</v>
      </c>
      <c r="D168" s="4">
        <v>1.4955400000000001</v>
      </c>
      <c r="E168" s="4">
        <v>1</v>
      </c>
      <c r="F168" s="97">
        <f t="shared" si="5"/>
        <v>101.14340783631501</v>
      </c>
      <c r="G168" s="97">
        <f t="shared" si="4"/>
        <v>101.14340783999999</v>
      </c>
      <c r="H168" s="98" t="s">
        <v>141</v>
      </c>
    </row>
    <row r="169" spans="1:8" x14ac:dyDescent="0.3">
      <c r="A169" s="7">
        <v>42258</v>
      </c>
      <c r="B169" s="4" t="s">
        <v>42</v>
      </c>
      <c r="C169" s="4" t="s">
        <v>43</v>
      </c>
      <c r="D169" s="4">
        <v>1.49272</v>
      </c>
      <c r="E169" s="4">
        <v>1</v>
      </c>
      <c r="F169" s="97">
        <f t="shared" si="5"/>
        <v>101.147552055826</v>
      </c>
      <c r="G169" s="97">
        <f t="shared" si="4"/>
        <v>101.14755206</v>
      </c>
      <c r="H169" s="98" t="s">
        <v>141</v>
      </c>
    </row>
    <row r="170" spans="1:8" x14ac:dyDescent="0.3">
      <c r="A170" s="7">
        <v>42261</v>
      </c>
      <c r="B170" s="4" t="s">
        <v>42</v>
      </c>
      <c r="C170" s="4" t="s">
        <v>43</v>
      </c>
      <c r="D170" s="4">
        <v>1.49221</v>
      </c>
      <c r="E170" s="4">
        <v>1</v>
      </c>
      <c r="F170" s="97">
        <f t="shared" si="5"/>
        <v>101.15996177970899</v>
      </c>
      <c r="G170" s="97">
        <f t="shared" si="4"/>
        <v>101.15996178</v>
      </c>
      <c r="H170" s="98" t="s">
        <v>141</v>
      </c>
    </row>
    <row r="171" spans="1:8" x14ac:dyDescent="0.3">
      <c r="A171" s="7">
        <v>42262</v>
      </c>
      <c r="B171" s="4" t="s">
        <v>42</v>
      </c>
      <c r="C171" s="4" t="s">
        <v>43</v>
      </c>
      <c r="D171" s="4">
        <v>1.4943</v>
      </c>
      <c r="E171" s="4">
        <v>1</v>
      </c>
      <c r="F171" s="97">
        <f t="shared" si="5"/>
        <v>101.16409744838199</v>
      </c>
      <c r="G171" s="97">
        <f t="shared" si="4"/>
        <v>101.16409745</v>
      </c>
      <c r="H171" s="98" t="s">
        <v>141</v>
      </c>
    </row>
    <row r="172" spans="1:8" x14ac:dyDescent="0.3">
      <c r="A172" s="7">
        <v>42263</v>
      </c>
      <c r="B172" s="4" t="s">
        <v>42</v>
      </c>
      <c r="C172" s="4" t="s">
        <v>43</v>
      </c>
      <c r="D172" s="4">
        <v>1.4945200000000001</v>
      </c>
      <c r="E172" s="4">
        <v>1</v>
      </c>
      <c r="F172" s="97">
        <f t="shared" si="5"/>
        <v>101.168239078816</v>
      </c>
      <c r="G172" s="97">
        <f t="shared" si="4"/>
        <v>101.16823908000001</v>
      </c>
      <c r="H172" s="98" t="s">
        <v>141</v>
      </c>
    </row>
    <row r="173" spans="1:8" x14ac:dyDescent="0.3">
      <c r="A173" s="7">
        <v>42264</v>
      </c>
      <c r="B173" s="4" t="s">
        <v>42</v>
      </c>
      <c r="C173" s="4" t="s">
        <v>43</v>
      </c>
      <c r="D173" s="4">
        <v>1.4944200000000001</v>
      </c>
      <c r="E173" s="4">
        <v>1</v>
      </c>
      <c r="F173" s="97">
        <f t="shared" si="5"/>
        <v>101.17238148858701</v>
      </c>
      <c r="G173" s="97">
        <f t="shared" si="4"/>
        <v>101.17238149000001</v>
      </c>
      <c r="H173" s="98" t="s">
        <v>141</v>
      </c>
    </row>
    <row r="174" spans="1:8" x14ac:dyDescent="0.3">
      <c r="A174" s="7">
        <v>42265</v>
      </c>
      <c r="B174" s="4" t="s">
        <v>42</v>
      </c>
      <c r="C174" s="4" t="s">
        <v>43</v>
      </c>
      <c r="D174" s="4">
        <v>1.4948900000000001</v>
      </c>
      <c r="E174" s="4">
        <v>1</v>
      </c>
      <c r="F174" s="97">
        <f t="shared" si="5"/>
        <v>101.176523790788</v>
      </c>
      <c r="G174" s="97">
        <f t="shared" si="4"/>
        <v>101.17652379</v>
      </c>
      <c r="H174" s="98" t="s">
        <v>141</v>
      </c>
    </row>
    <row r="175" spans="1:8" x14ac:dyDescent="0.3">
      <c r="A175" s="7">
        <v>42268</v>
      </c>
      <c r="B175" s="4" t="s">
        <v>42</v>
      </c>
      <c r="C175" s="4" t="s">
        <v>43</v>
      </c>
      <c r="D175" s="4">
        <v>1.4942200000000001</v>
      </c>
      <c r="E175" s="4">
        <v>1</v>
      </c>
      <c r="F175" s="97">
        <f t="shared" si="5"/>
        <v>101.188955114649</v>
      </c>
      <c r="G175" s="97">
        <f t="shared" si="4"/>
        <v>101.18895510999999</v>
      </c>
      <c r="H175" s="98" t="s">
        <v>141</v>
      </c>
    </row>
    <row r="176" spans="1:8" x14ac:dyDescent="0.3">
      <c r="A176" s="7">
        <v>42269</v>
      </c>
      <c r="B176" s="4" t="s">
        <v>42</v>
      </c>
      <c r="C176" s="4" t="s">
        <v>43</v>
      </c>
      <c r="D176" s="4">
        <v>1.4903500000000001</v>
      </c>
      <c r="E176" s="4">
        <v>1</v>
      </c>
      <c r="F176" s="97">
        <f t="shared" si="5"/>
        <v>101.193097540965</v>
      </c>
      <c r="G176" s="97">
        <f t="shared" si="4"/>
        <v>101.19309754</v>
      </c>
      <c r="H176" s="98" t="s">
        <v>141</v>
      </c>
    </row>
    <row r="177" spans="1:8" x14ac:dyDescent="0.3">
      <c r="A177" s="7">
        <v>42270</v>
      </c>
      <c r="B177" s="4" t="s">
        <v>42</v>
      </c>
      <c r="C177" s="4" t="s">
        <v>43</v>
      </c>
      <c r="D177" s="4">
        <v>1.49003</v>
      </c>
      <c r="E177" s="4">
        <v>1</v>
      </c>
      <c r="F177" s="97">
        <f t="shared" si="5"/>
        <v>101.19722940762</v>
      </c>
      <c r="G177" s="97">
        <f t="shared" si="4"/>
        <v>101.19722941000001</v>
      </c>
      <c r="H177" s="98" t="s">
        <v>141</v>
      </c>
    </row>
    <row r="178" spans="1:8" x14ac:dyDescent="0.3">
      <c r="A178" s="7">
        <v>42271</v>
      </c>
      <c r="B178" s="4" t="s">
        <v>42</v>
      </c>
      <c r="C178" s="4" t="s">
        <v>43</v>
      </c>
      <c r="D178" s="4">
        <v>1.4953399999999999</v>
      </c>
      <c r="E178" s="4">
        <v>1</v>
      </c>
      <c r="F178" s="97">
        <f t="shared" si="5"/>
        <v>101.201360555777</v>
      </c>
      <c r="G178" s="97">
        <f t="shared" si="4"/>
        <v>101.20136056</v>
      </c>
      <c r="H178" s="98" t="s">
        <v>141</v>
      </c>
    </row>
    <row r="179" spans="1:8" x14ac:dyDescent="0.3">
      <c r="A179" s="7">
        <v>42272</v>
      </c>
      <c r="B179" s="4" t="s">
        <v>42</v>
      </c>
      <c r="C179" s="4" t="s">
        <v>43</v>
      </c>
      <c r="D179" s="4">
        <v>1.4927900000000001</v>
      </c>
      <c r="E179" s="4">
        <v>1</v>
      </c>
      <c r="F179" s="97">
        <f t="shared" si="5"/>
        <v>101.205506595298</v>
      </c>
      <c r="G179" s="97">
        <f t="shared" si="4"/>
        <v>101.20550660000001</v>
      </c>
      <c r="H179" s="98" t="s">
        <v>141</v>
      </c>
    </row>
    <row r="180" spans="1:8" x14ac:dyDescent="0.3">
      <c r="A180" s="7">
        <v>42275</v>
      </c>
      <c r="B180" s="4" t="s">
        <v>42</v>
      </c>
      <c r="C180" s="4" t="s">
        <v>43</v>
      </c>
      <c r="D180" s="4">
        <v>1.4903599999999999</v>
      </c>
      <c r="E180" s="4">
        <v>1</v>
      </c>
      <c r="F180" s="97">
        <f t="shared" si="5"/>
        <v>101.217924011861</v>
      </c>
      <c r="G180" s="97">
        <f t="shared" si="4"/>
        <v>101.21792401</v>
      </c>
      <c r="H180" s="98" t="s">
        <v>141</v>
      </c>
    </row>
    <row r="181" spans="1:8" x14ac:dyDescent="0.3">
      <c r="A181" s="7">
        <v>42276</v>
      </c>
      <c r="B181" s="4" t="s">
        <v>42</v>
      </c>
      <c r="C181" s="4" t="s">
        <v>43</v>
      </c>
      <c r="D181" s="4">
        <v>1.49211</v>
      </c>
      <c r="E181" s="4">
        <v>1</v>
      </c>
      <c r="F181" s="97">
        <f t="shared" si="5"/>
        <v>101.222056919949</v>
      </c>
      <c r="G181" s="97">
        <f t="shared" si="4"/>
        <v>101.22205692</v>
      </c>
      <c r="H181" s="98" t="s">
        <v>141</v>
      </c>
    </row>
    <row r="182" spans="1:8" x14ac:dyDescent="0.3">
      <c r="A182" s="7">
        <v>42277</v>
      </c>
      <c r="B182" s="4" t="s">
        <v>42</v>
      </c>
      <c r="C182" s="4" t="s">
        <v>43</v>
      </c>
      <c r="D182" s="4">
        <v>1.49308</v>
      </c>
      <c r="E182" s="4">
        <v>1</v>
      </c>
      <c r="F182" s="97">
        <f t="shared" si="5"/>
        <v>101.226194849904</v>
      </c>
      <c r="G182" s="97">
        <f t="shared" si="4"/>
        <v>101.22619485</v>
      </c>
      <c r="H182" s="98" t="s">
        <v>141</v>
      </c>
    </row>
    <row r="183" spans="1:8" x14ac:dyDescent="0.3">
      <c r="A183" s="7">
        <v>42278</v>
      </c>
      <c r="B183" s="4" t="s">
        <v>42</v>
      </c>
      <c r="C183" s="4" t="s">
        <v>43</v>
      </c>
      <c r="D183" s="4">
        <v>1.49369</v>
      </c>
      <c r="E183" s="4">
        <v>1</v>
      </c>
      <c r="F183" s="97">
        <f t="shared" si="5"/>
        <v>101.230335639137</v>
      </c>
      <c r="G183" s="97">
        <f t="shared" si="4"/>
        <v>101.23033564000001</v>
      </c>
      <c r="H183" s="98" t="s">
        <v>141</v>
      </c>
    </row>
    <row r="184" spans="1:8" x14ac:dyDescent="0.3">
      <c r="A184" s="7">
        <v>42279</v>
      </c>
      <c r="B184" s="4" t="s">
        <v>42</v>
      </c>
      <c r="C184" s="4" t="s">
        <v>43</v>
      </c>
      <c r="D184" s="4">
        <v>1.4958400000000001</v>
      </c>
      <c r="E184" s="4">
        <v>1</v>
      </c>
      <c r="F184" s="97">
        <f t="shared" si="5"/>
        <v>101.234478289549</v>
      </c>
      <c r="G184" s="97">
        <f t="shared" si="4"/>
        <v>101.23447829</v>
      </c>
      <c r="H184" s="98" t="s">
        <v>141</v>
      </c>
    </row>
    <row r="185" spans="1:8" x14ac:dyDescent="0.3">
      <c r="A185" s="7">
        <v>42282</v>
      </c>
      <c r="B185" s="4" t="s">
        <v>42</v>
      </c>
      <c r="C185" s="4" t="s">
        <v>43</v>
      </c>
      <c r="D185" s="4">
        <v>1.48577</v>
      </c>
      <c r="E185" s="4">
        <v>1</v>
      </c>
      <c r="F185" s="97">
        <f t="shared" si="5"/>
        <v>101.246924638754</v>
      </c>
      <c r="G185" s="97">
        <f t="shared" si="4"/>
        <v>101.24692464</v>
      </c>
      <c r="H185" s="98" t="s">
        <v>141</v>
      </c>
    </row>
    <row r="186" spans="1:8" x14ac:dyDescent="0.3">
      <c r="A186" s="7">
        <v>42283</v>
      </c>
      <c r="B186" s="4" t="s">
        <v>42</v>
      </c>
      <c r="C186" s="4" t="s">
        <v>43</v>
      </c>
      <c r="D186" s="4">
        <v>1.49359</v>
      </c>
      <c r="E186" s="4">
        <v>1</v>
      </c>
      <c r="F186" s="97">
        <f t="shared" si="5"/>
        <v>101.251045998842</v>
      </c>
      <c r="G186" s="97">
        <f t="shared" si="4"/>
        <v>101.251046</v>
      </c>
      <c r="H186" s="98" t="s">
        <v>141</v>
      </c>
    </row>
    <row r="187" spans="1:8" x14ac:dyDescent="0.3">
      <c r="A187" s="7">
        <v>42284</v>
      </c>
      <c r="B187" s="4" t="s">
        <v>42</v>
      </c>
      <c r="C187" s="4" t="s">
        <v>43</v>
      </c>
      <c r="D187" s="4">
        <v>1.4910000000000001</v>
      </c>
      <c r="E187" s="4">
        <v>1</v>
      </c>
      <c r="F187" s="97">
        <f t="shared" si="5"/>
        <v>101.25518921938399</v>
      </c>
      <c r="G187" s="97">
        <f t="shared" si="4"/>
        <v>101.25518922000001</v>
      </c>
      <c r="H187" s="98" t="s">
        <v>141</v>
      </c>
    </row>
    <row r="188" spans="1:8" x14ac:dyDescent="0.3">
      <c r="A188" s="7">
        <v>42285</v>
      </c>
      <c r="B188" s="4" t="s">
        <v>42</v>
      </c>
      <c r="C188" s="4" t="s">
        <v>43</v>
      </c>
      <c r="D188" s="4">
        <v>1.49444</v>
      </c>
      <c r="E188" s="4">
        <v>1</v>
      </c>
      <c r="F188" s="97">
        <f t="shared" si="5"/>
        <v>101.259325424511</v>
      </c>
      <c r="G188" s="97">
        <f t="shared" si="4"/>
        <v>101.25932542</v>
      </c>
      <c r="H188" s="98" t="s">
        <v>141</v>
      </c>
    </row>
    <row r="189" spans="1:8" x14ac:dyDescent="0.3">
      <c r="A189" s="7">
        <v>42286</v>
      </c>
      <c r="B189" s="4" t="s">
        <v>42</v>
      </c>
      <c r="C189" s="4" t="s">
        <v>43</v>
      </c>
      <c r="D189" s="4">
        <v>1.4907600000000001</v>
      </c>
      <c r="E189" s="4">
        <v>1</v>
      </c>
      <c r="F189" s="97">
        <f t="shared" si="5"/>
        <v>101.263471341943</v>
      </c>
      <c r="G189" s="97">
        <f t="shared" si="4"/>
        <v>101.26347134</v>
      </c>
      <c r="H189" s="98" t="s">
        <v>141</v>
      </c>
    </row>
    <row r="190" spans="1:8" x14ac:dyDescent="0.3">
      <c r="A190" s="7">
        <v>42289</v>
      </c>
      <c r="B190" s="4" t="s">
        <v>42</v>
      </c>
      <c r="C190" s="4" t="s">
        <v>43</v>
      </c>
      <c r="D190" s="4">
        <v>1.48604</v>
      </c>
      <c r="E190" s="4">
        <v>1</v>
      </c>
      <c r="F190" s="97">
        <f t="shared" si="5"/>
        <v>101.275878974755</v>
      </c>
      <c r="G190" s="97">
        <f t="shared" si="4"/>
        <v>101.27587896999999</v>
      </c>
      <c r="H190" s="98" t="s">
        <v>141</v>
      </c>
    </row>
    <row r="191" spans="1:8" x14ac:dyDescent="0.3">
      <c r="A191" s="7">
        <v>42290</v>
      </c>
      <c r="B191" s="4" t="s">
        <v>42</v>
      </c>
      <c r="C191" s="4" t="s">
        <v>43</v>
      </c>
      <c r="D191" s="4">
        <v>1.4923500000000001</v>
      </c>
      <c r="E191" s="4">
        <v>1</v>
      </c>
      <c r="F191" s="97">
        <f t="shared" si="5"/>
        <v>101.280002262624</v>
      </c>
      <c r="G191" s="97">
        <f t="shared" si="4"/>
        <v>101.28000226</v>
      </c>
      <c r="H191" s="98" t="s">
        <v>141</v>
      </c>
    </row>
    <row r="192" spans="1:8" x14ac:dyDescent="0.3">
      <c r="A192" s="7">
        <v>42291</v>
      </c>
      <c r="B192" s="4" t="s">
        <v>42</v>
      </c>
      <c r="C192" s="4" t="s">
        <v>43</v>
      </c>
      <c r="D192" s="4">
        <v>1.48824</v>
      </c>
      <c r="E192" s="4">
        <v>1</v>
      </c>
      <c r="F192" s="97">
        <f t="shared" si="5"/>
        <v>101.28414322731901</v>
      </c>
      <c r="G192" s="97">
        <f t="shared" si="4"/>
        <v>101.28414323</v>
      </c>
      <c r="H192" s="98" t="s">
        <v>141</v>
      </c>
    </row>
    <row r="193" spans="1:8" x14ac:dyDescent="0.3">
      <c r="A193" s="7">
        <v>42292</v>
      </c>
      <c r="B193" s="4" t="s">
        <v>42</v>
      </c>
      <c r="C193" s="4" t="s">
        <v>43</v>
      </c>
      <c r="D193" s="4">
        <v>1.49281</v>
      </c>
      <c r="E193" s="4">
        <v>1</v>
      </c>
      <c r="F193" s="97">
        <f t="shared" si="5"/>
        <v>101.288272956451</v>
      </c>
      <c r="G193" s="97">
        <f t="shared" si="4"/>
        <v>101.28827296</v>
      </c>
      <c r="H193" s="98" t="s">
        <v>141</v>
      </c>
    </row>
    <row r="194" spans="1:8" x14ac:dyDescent="0.3">
      <c r="A194" s="7">
        <v>42293</v>
      </c>
      <c r="B194" s="4" t="s">
        <v>42</v>
      </c>
      <c r="C194" s="4" t="s">
        <v>43</v>
      </c>
      <c r="D194" s="4">
        <v>1.4911300000000001</v>
      </c>
      <c r="E194" s="4">
        <v>1</v>
      </c>
      <c r="F194" s="97">
        <f t="shared" si="5"/>
        <v>101.292415535814</v>
      </c>
      <c r="G194" s="97">
        <f t="shared" si="4"/>
        <v>101.29241553999999</v>
      </c>
      <c r="H194" s="98" t="s">
        <v>141</v>
      </c>
    </row>
    <row r="195" spans="1:8" x14ac:dyDescent="0.3">
      <c r="A195" s="7">
        <v>42296</v>
      </c>
      <c r="B195" s="4" t="s">
        <v>42</v>
      </c>
      <c r="C195" s="4" t="s">
        <v>43</v>
      </c>
      <c r="D195" s="4">
        <v>1.49342</v>
      </c>
      <c r="E195" s="4">
        <v>1</v>
      </c>
      <c r="F195" s="97">
        <f t="shared" si="5"/>
        <v>101.304829795506</v>
      </c>
      <c r="G195" s="97">
        <f t="shared" ref="G195:G258" si="6">ROUND(F195,8)</f>
        <v>101.30482979999999</v>
      </c>
      <c r="H195" s="98" t="s">
        <v>141</v>
      </c>
    </row>
    <row r="196" spans="1:8" x14ac:dyDescent="0.3">
      <c r="A196" s="7">
        <v>42297</v>
      </c>
      <c r="B196" s="4" t="s">
        <v>42</v>
      </c>
      <c r="C196" s="4" t="s">
        <v>43</v>
      </c>
      <c r="D196" s="4">
        <v>1.49264</v>
      </c>
      <c r="E196" s="4">
        <v>1</v>
      </c>
      <c r="F196" s="97">
        <f t="shared" ref="F196:F259" si="7">ROUND(F195*(ROUND(1+D195%*((A196-A195)/365),20)),20)</f>
        <v>101.308974745065</v>
      </c>
      <c r="G196" s="97">
        <f t="shared" si="6"/>
        <v>101.30897475</v>
      </c>
      <c r="H196" s="98" t="s">
        <v>141</v>
      </c>
    </row>
    <row r="197" spans="1:8" x14ac:dyDescent="0.3">
      <c r="A197" s="7">
        <v>42298</v>
      </c>
      <c r="B197" s="4" t="s">
        <v>42</v>
      </c>
      <c r="C197" s="4" t="s">
        <v>43</v>
      </c>
      <c r="D197" s="4">
        <v>1.4945200000000001</v>
      </c>
      <c r="E197" s="4">
        <v>1</v>
      </c>
      <c r="F197" s="97">
        <f t="shared" si="7"/>
        <v>101.313117699259</v>
      </c>
      <c r="G197" s="97">
        <f t="shared" si="6"/>
        <v>101.31311770000001</v>
      </c>
      <c r="H197" s="98" t="s">
        <v>141</v>
      </c>
    </row>
    <row r="198" spans="1:8" x14ac:dyDescent="0.3">
      <c r="A198" s="7">
        <v>42299</v>
      </c>
      <c r="B198" s="4" t="s">
        <v>42</v>
      </c>
      <c r="C198" s="4" t="s">
        <v>43</v>
      </c>
      <c r="D198" s="4">
        <v>1.4937499999999999</v>
      </c>
      <c r="E198" s="4">
        <v>1</v>
      </c>
      <c r="F198" s="97">
        <f t="shared" si="7"/>
        <v>101.317266041195</v>
      </c>
      <c r="G198" s="97">
        <f t="shared" si="6"/>
        <v>101.31726604000001</v>
      </c>
      <c r="H198" s="98" t="s">
        <v>141</v>
      </c>
    </row>
    <row r="199" spans="1:8" x14ac:dyDescent="0.3">
      <c r="A199" s="7">
        <v>42303</v>
      </c>
      <c r="B199" s="4" t="s">
        <v>42</v>
      </c>
      <c r="C199" s="4" t="s">
        <v>43</v>
      </c>
      <c r="D199" s="4">
        <v>1.4926299999999999</v>
      </c>
      <c r="E199" s="4">
        <v>1</v>
      </c>
      <c r="F199" s="97">
        <f t="shared" si="7"/>
        <v>101.333851538855</v>
      </c>
      <c r="G199" s="97">
        <f t="shared" si="6"/>
        <v>101.33385154</v>
      </c>
      <c r="H199" s="98" t="s">
        <v>141</v>
      </c>
    </row>
    <row r="200" spans="1:8" x14ac:dyDescent="0.3">
      <c r="A200" s="7">
        <v>42304</v>
      </c>
      <c r="B200" s="4" t="s">
        <v>42</v>
      </c>
      <c r="C200" s="4" t="s">
        <v>43</v>
      </c>
      <c r="D200" s="4">
        <v>1.49177</v>
      </c>
      <c r="E200" s="4">
        <v>1</v>
      </c>
      <c r="F200" s="97">
        <f t="shared" si="7"/>
        <v>101.33799548260301</v>
      </c>
      <c r="G200" s="97">
        <f t="shared" si="6"/>
        <v>101.33799548</v>
      </c>
      <c r="H200" s="98" t="s">
        <v>141</v>
      </c>
    </row>
    <row r="201" spans="1:8" x14ac:dyDescent="0.3">
      <c r="A201" s="7">
        <v>42305</v>
      </c>
      <c r="B201" s="4" t="s">
        <v>42</v>
      </c>
      <c r="C201" s="4" t="s">
        <v>43</v>
      </c>
      <c r="D201" s="4">
        <v>1.4918</v>
      </c>
      <c r="E201" s="4">
        <v>1</v>
      </c>
      <c r="F201" s="97">
        <f t="shared" si="7"/>
        <v>101.342137208124</v>
      </c>
      <c r="G201" s="97">
        <f t="shared" si="6"/>
        <v>101.34213721</v>
      </c>
      <c r="H201" s="98" t="s">
        <v>141</v>
      </c>
    </row>
    <row r="202" spans="1:8" x14ac:dyDescent="0.3">
      <c r="A202" s="7">
        <v>42306</v>
      </c>
      <c r="B202" s="4" t="s">
        <v>42</v>
      </c>
      <c r="C202" s="4" t="s">
        <v>43</v>
      </c>
      <c r="D202" s="4">
        <v>1.4928999999999999</v>
      </c>
      <c r="E202" s="4">
        <v>1</v>
      </c>
      <c r="F202" s="97">
        <f t="shared" si="7"/>
        <v>101.34627918621401</v>
      </c>
      <c r="G202" s="97">
        <f t="shared" si="6"/>
        <v>101.34627919</v>
      </c>
      <c r="H202" s="98" t="s">
        <v>141</v>
      </c>
    </row>
    <row r="203" spans="1:8" x14ac:dyDescent="0.3">
      <c r="A203" s="7">
        <v>42307</v>
      </c>
      <c r="B203" s="4" t="s">
        <v>42</v>
      </c>
      <c r="C203" s="4" t="s">
        <v>43</v>
      </c>
      <c r="D203" s="4">
        <v>1.48919</v>
      </c>
      <c r="E203" s="4">
        <v>1</v>
      </c>
      <c r="F203" s="97">
        <f t="shared" si="7"/>
        <v>101.350424387863</v>
      </c>
      <c r="G203" s="97">
        <f t="shared" si="6"/>
        <v>101.35042439</v>
      </c>
      <c r="H203" s="98" t="s">
        <v>141</v>
      </c>
    </row>
    <row r="204" spans="1:8" x14ac:dyDescent="0.3">
      <c r="A204" s="7">
        <v>42310</v>
      </c>
      <c r="B204" s="4" t="s">
        <v>42</v>
      </c>
      <c r="C204" s="4" t="s">
        <v>43</v>
      </c>
      <c r="D204" s="4">
        <v>1.4929699999999999</v>
      </c>
      <c r="E204" s="4">
        <v>1</v>
      </c>
      <c r="F204" s="97">
        <f t="shared" si="7"/>
        <v>101.362829596506</v>
      </c>
      <c r="G204" s="97">
        <f t="shared" si="6"/>
        <v>101.3628296</v>
      </c>
      <c r="H204" s="98" t="s">
        <v>141</v>
      </c>
    </row>
    <row r="205" spans="1:8" x14ac:dyDescent="0.3">
      <c r="A205" s="7">
        <v>42311</v>
      </c>
      <c r="B205" s="4" t="s">
        <v>42</v>
      </c>
      <c r="C205" s="4" t="s">
        <v>43</v>
      </c>
      <c r="D205" s="4">
        <v>1.4940899999999999</v>
      </c>
      <c r="E205" s="4">
        <v>1</v>
      </c>
      <c r="F205" s="97">
        <f t="shared" si="7"/>
        <v>101.36697566948401</v>
      </c>
      <c r="G205" s="97">
        <f t="shared" si="6"/>
        <v>101.36697567</v>
      </c>
      <c r="H205" s="98" t="s">
        <v>141</v>
      </c>
    </row>
    <row r="206" spans="1:8" x14ac:dyDescent="0.3">
      <c r="A206" s="7">
        <v>42312</v>
      </c>
      <c r="B206" s="4" t="s">
        <v>42</v>
      </c>
      <c r="C206" s="4" t="s">
        <v>43</v>
      </c>
      <c r="D206" s="4">
        <v>1.4939800000000001</v>
      </c>
      <c r="E206" s="4">
        <v>1</v>
      </c>
      <c r="F206" s="97">
        <f t="shared" si="7"/>
        <v>101.371125022489</v>
      </c>
      <c r="G206" s="97">
        <f t="shared" si="6"/>
        <v>101.37112501999999</v>
      </c>
      <c r="H206" s="98" t="s">
        <v>141</v>
      </c>
    </row>
    <row r="207" spans="1:8" x14ac:dyDescent="0.3">
      <c r="A207" s="7">
        <v>42313</v>
      </c>
      <c r="B207" s="4" t="s">
        <v>42</v>
      </c>
      <c r="C207" s="4" t="s">
        <v>43</v>
      </c>
      <c r="D207" s="4">
        <v>1.4922800000000001</v>
      </c>
      <c r="E207" s="4">
        <v>1</v>
      </c>
      <c r="F207" s="97">
        <f t="shared" si="7"/>
        <v>101.375274239841</v>
      </c>
      <c r="G207" s="97">
        <f t="shared" si="6"/>
        <v>101.37527424</v>
      </c>
      <c r="H207" s="98" t="s">
        <v>141</v>
      </c>
    </row>
    <row r="208" spans="1:8" x14ac:dyDescent="0.3">
      <c r="A208" s="7">
        <v>42314</v>
      </c>
      <c r="B208" s="4" t="s">
        <v>42</v>
      </c>
      <c r="C208" s="4" t="s">
        <v>43</v>
      </c>
      <c r="D208" s="4">
        <v>1.4909600000000001</v>
      </c>
      <c r="E208" s="4">
        <v>1</v>
      </c>
      <c r="F208" s="97">
        <f t="shared" si="7"/>
        <v>101.37941890543701</v>
      </c>
      <c r="G208" s="97">
        <f t="shared" si="6"/>
        <v>101.37941891</v>
      </c>
      <c r="H208" s="98" t="s">
        <v>141</v>
      </c>
    </row>
    <row r="209" spans="1:8" x14ac:dyDescent="0.3">
      <c r="A209" s="7">
        <v>42317</v>
      </c>
      <c r="B209" s="4" t="s">
        <v>42</v>
      </c>
      <c r="C209" s="4" t="s">
        <v>43</v>
      </c>
      <c r="D209" s="4">
        <v>1.49214</v>
      </c>
      <c r="E209" s="4">
        <v>1</v>
      </c>
      <c r="F209" s="97">
        <f t="shared" si="7"/>
        <v>101.391842411607</v>
      </c>
      <c r="G209" s="97">
        <f t="shared" si="6"/>
        <v>101.39184241</v>
      </c>
      <c r="H209" s="98" t="s">
        <v>141</v>
      </c>
    </row>
    <row r="210" spans="1:8" x14ac:dyDescent="0.3">
      <c r="A210" s="7">
        <v>42318</v>
      </c>
      <c r="B210" s="4" t="s">
        <v>42</v>
      </c>
      <c r="C210" s="4" t="s">
        <v>43</v>
      </c>
      <c r="D210" s="4">
        <v>1.4933000000000001</v>
      </c>
      <c r="E210" s="4">
        <v>1</v>
      </c>
      <c r="F210" s="97">
        <f t="shared" si="7"/>
        <v>101.395987365682</v>
      </c>
      <c r="G210" s="97">
        <f t="shared" si="6"/>
        <v>101.39598737</v>
      </c>
      <c r="H210" s="98" t="s">
        <v>141</v>
      </c>
    </row>
    <row r="211" spans="1:8" x14ac:dyDescent="0.3">
      <c r="A211" s="7">
        <v>42319</v>
      </c>
      <c r="B211" s="4" t="s">
        <v>42</v>
      </c>
      <c r="C211" s="4" t="s">
        <v>43</v>
      </c>
      <c r="D211" s="4">
        <v>1.4936100000000001</v>
      </c>
      <c r="E211" s="4">
        <v>1</v>
      </c>
      <c r="F211" s="97">
        <f t="shared" si="7"/>
        <v>101.40013571165299</v>
      </c>
      <c r="G211" s="97">
        <f t="shared" si="6"/>
        <v>101.40013571</v>
      </c>
      <c r="H211" s="98" t="s">
        <v>141</v>
      </c>
    </row>
    <row r="212" spans="1:8" x14ac:dyDescent="0.3">
      <c r="A212" s="7">
        <v>42320</v>
      </c>
      <c r="B212" s="4" t="s">
        <v>42</v>
      </c>
      <c r="C212" s="4" t="s">
        <v>43</v>
      </c>
      <c r="D212" s="4">
        <v>1.4906600000000001</v>
      </c>
      <c r="E212" s="4">
        <v>1</v>
      </c>
      <c r="F212" s="97">
        <f t="shared" si="7"/>
        <v>101.404285088549</v>
      </c>
      <c r="G212" s="97">
        <f t="shared" si="6"/>
        <v>101.40428509</v>
      </c>
      <c r="H212" s="98" t="s">
        <v>141</v>
      </c>
    </row>
    <row r="213" spans="1:8" x14ac:dyDescent="0.3">
      <c r="A213" s="7">
        <v>42321</v>
      </c>
      <c r="B213" s="4" t="s">
        <v>42</v>
      </c>
      <c r="C213" s="4" t="s">
        <v>43</v>
      </c>
      <c r="D213" s="4">
        <v>1.4936</v>
      </c>
      <c r="E213" s="4">
        <v>1</v>
      </c>
      <c r="F213" s="97">
        <f t="shared" si="7"/>
        <v>101.408426439552</v>
      </c>
      <c r="G213" s="97">
        <f t="shared" si="6"/>
        <v>101.40842644</v>
      </c>
      <c r="H213" s="98" t="s">
        <v>141</v>
      </c>
    </row>
    <row r="214" spans="1:8" x14ac:dyDescent="0.3">
      <c r="A214" s="7">
        <v>42324</v>
      </c>
      <c r="B214" s="4" t="s">
        <v>42</v>
      </c>
      <c r="C214" s="4" t="s">
        <v>43</v>
      </c>
      <c r="D214" s="4">
        <v>1.49465</v>
      </c>
      <c r="E214" s="4">
        <v>1</v>
      </c>
      <c r="F214" s="97">
        <f t="shared" si="7"/>
        <v>101.42087550468101</v>
      </c>
      <c r="G214" s="97">
        <f t="shared" si="6"/>
        <v>101.42087549999999</v>
      </c>
      <c r="H214" s="98" t="s">
        <v>141</v>
      </c>
    </row>
    <row r="215" spans="1:8" x14ac:dyDescent="0.3">
      <c r="A215" s="7">
        <v>42325</v>
      </c>
      <c r="B215" s="4" t="s">
        <v>42</v>
      </c>
      <c r="C215" s="4" t="s">
        <v>43</v>
      </c>
      <c r="D215" s="4">
        <v>1.4931099999999999</v>
      </c>
      <c r="E215" s="4">
        <v>1</v>
      </c>
      <c r="F215" s="97">
        <f t="shared" si="7"/>
        <v>101.425028620067</v>
      </c>
      <c r="G215" s="97">
        <f t="shared" si="6"/>
        <v>101.42502862000001</v>
      </c>
      <c r="H215" s="98" t="s">
        <v>141</v>
      </c>
    </row>
    <row r="216" spans="1:8" x14ac:dyDescent="0.3">
      <c r="A216" s="7">
        <v>42326</v>
      </c>
      <c r="B216" s="4" t="s">
        <v>42</v>
      </c>
      <c r="C216" s="4" t="s">
        <v>43</v>
      </c>
      <c r="D216" s="4">
        <v>1.49152</v>
      </c>
      <c r="E216" s="4">
        <v>1</v>
      </c>
      <c r="F216" s="97">
        <f t="shared" si="7"/>
        <v>101.429177626217</v>
      </c>
      <c r="G216" s="97">
        <f t="shared" si="6"/>
        <v>101.42917763</v>
      </c>
      <c r="H216" s="98" t="s">
        <v>141</v>
      </c>
    </row>
    <row r="217" spans="1:8" x14ac:dyDescent="0.3">
      <c r="A217" s="7">
        <v>42327</v>
      </c>
      <c r="B217" s="4" t="s">
        <v>42</v>
      </c>
      <c r="C217" s="4" t="s">
        <v>43</v>
      </c>
      <c r="D217" s="4">
        <v>1.4914000000000001</v>
      </c>
      <c r="E217" s="4">
        <v>1</v>
      </c>
      <c r="F217" s="97">
        <f t="shared" si="7"/>
        <v>101.43332238366899</v>
      </c>
      <c r="G217" s="97">
        <f t="shared" si="6"/>
        <v>101.43332238000001</v>
      </c>
      <c r="H217" s="98" t="s">
        <v>141</v>
      </c>
    </row>
    <row r="218" spans="1:8" x14ac:dyDescent="0.3">
      <c r="A218" s="7">
        <v>42328</v>
      </c>
      <c r="B218" s="4" t="s">
        <v>42</v>
      </c>
      <c r="C218" s="4" t="s">
        <v>43</v>
      </c>
      <c r="D218" s="4">
        <v>1.49335</v>
      </c>
      <c r="E218" s="4">
        <v>1</v>
      </c>
      <c r="F218" s="97">
        <f t="shared" si="7"/>
        <v>101.437466977011</v>
      </c>
      <c r="G218" s="97">
        <f t="shared" si="6"/>
        <v>101.43746698</v>
      </c>
      <c r="H218" s="98" t="s">
        <v>141</v>
      </c>
    </row>
    <row r="219" spans="1:8" x14ac:dyDescent="0.3">
      <c r="A219" s="7">
        <v>42331</v>
      </c>
      <c r="B219" s="4" t="s">
        <v>42</v>
      </c>
      <c r="C219" s="4" t="s">
        <v>43</v>
      </c>
      <c r="D219" s="4">
        <v>1.49108</v>
      </c>
      <c r="E219" s="4">
        <v>1</v>
      </c>
      <c r="F219" s="97">
        <f t="shared" si="7"/>
        <v>101.449917522872</v>
      </c>
      <c r="G219" s="97">
        <f t="shared" si="6"/>
        <v>101.44991752</v>
      </c>
      <c r="H219" s="98" t="s">
        <v>141</v>
      </c>
    </row>
    <row r="220" spans="1:8" x14ac:dyDescent="0.3">
      <c r="A220" s="7">
        <v>42332</v>
      </c>
      <c r="B220" s="4" t="s">
        <v>42</v>
      </c>
      <c r="C220" s="4" t="s">
        <v>43</v>
      </c>
      <c r="D220" s="4">
        <v>1.49231</v>
      </c>
      <c r="E220" s="4">
        <v>1</v>
      </c>
      <c r="F220" s="97">
        <f t="shared" si="7"/>
        <v>101.454061904873</v>
      </c>
      <c r="G220" s="97">
        <f t="shared" si="6"/>
        <v>101.4540619</v>
      </c>
      <c r="H220" s="98" t="s">
        <v>141</v>
      </c>
    </row>
    <row r="221" spans="1:8" x14ac:dyDescent="0.3">
      <c r="A221" s="7">
        <v>42333</v>
      </c>
      <c r="B221" s="4" t="s">
        <v>42</v>
      </c>
      <c r="C221" s="4" t="s">
        <v>43</v>
      </c>
      <c r="D221" s="4">
        <v>1.49264</v>
      </c>
      <c r="E221" s="4">
        <v>1</v>
      </c>
      <c r="F221" s="97">
        <f t="shared" si="7"/>
        <v>101.45820987504101</v>
      </c>
      <c r="G221" s="97">
        <f t="shared" si="6"/>
        <v>101.45820988</v>
      </c>
      <c r="H221" s="98" t="s">
        <v>141</v>
      </c>
    </row>
    <row r="222" spans="1:8" x14ac:dyDescent="0.3">
      <c r="A222" s="7">
        <v>42334</v>
      </c>
      <c r="B222" s="4" t="s">
        <v>42</v>
      </c>
      <c r="C222" s="4" t="s">
        <v>43</v>
      </c>
      <c r="D222" s="4">
        <v>1.4927600000000001</v>
      </c>
      <c r="E222" s="4">
        <v>1</v>
      </c>
      <c r="F222" s="97">
        <f t="shared" si="7"/>
        <v>101.462358932093</v>
      </c>
      <c r="G222" s="97">
        <f t="shared" si="6"/>
        <v>101.46235892999999</v>
      </c>
      <c r="H222" s="98" t="s">
        <v>141</v>
      </c>
    </row>
    <row r="223" spans="1:8" x14ac:dyDescent="0.3">
      <c r="A223" s="7">
        <v>42335</v>
      </c>
      <c r="B223" s="4" t="s">
        <v>42</v>
      </c>
      <c r="C223" s="4" t="s">
        <v>43</v>
      </c>
      <c r="D223" s="4">
        <v>1.4937100000000001</v>
      </c>
      <c r="E223" s="4">
        <v>1</v>
      </c>
      <c r="F223" s="97">
        <f t="shared" si="7"/>
        <v>101.466508492393</v>
      </c>
      <c r="G223" s="97">
        <f t="shared" si="6"/>
        <v>101.46650849</v>
      </c>
      <c r="H223" s="98" t="s">
        <v>141</v>
      </c>
    </row>
    <row r="224" spans="1:8" x14ac:dyDescent="0.3">
      <c r="A224" s="7">
        <v>42338</v>
      </c>
      <c r="B224" s="4" t="s">
        <v>42</v>
      </c>
      <c r="C224" s="4" t="s">
        <v>43</v>
      </c>
      <c r="D224" s="4">
        <v>1.49153</v>
      </c>
      <c r="E224" s="4">
        <v>1</v>
      </c>
      <c r="F224" s="97">
        <f t="shared" si="7"/>
        <v>101.478965605138</v>
      </c>
      <c r="G224" s="97">
        <f t="shared" si="6"/>
        <v>101.47896561</v>
      </c>
      <c r="H224" s="98" t="s">
        <v>141</v>
      </c>
    </row>
    <row r="225" spans="1:8" x14ac:dyDescent="0.3">
      <c r="A225" s="7">
        <v>42339</v>
      </c>
      <c r="B225" s="4" t="s">
        <v>42</v>
      </c>
      <c r="C225" s="4" t="s">
        <v>43</v>
      </c>
      <c r="D225" s="4">
        <v>1.4931700000000001</v>
      </c>
      <c r="E225" s="4">
        <v>1</v>
      </c>
      <c r="F225" s="97">
        <f t="shared" si="7"/>
        <v>101.48311242490701</v>
      </c>
      <c r="G225" s="97">
        <f t="shared" si="6"/>
        <v>101.48311242</v>
      </c>
      <c r="H225" s="98" t="s">
        <v>141</v>
      </c>
    </row>
    <row r="226" spans="1:8" x14ac:dyDescent="0.3">
      <c r="A226" s="7">
        <v>42340</v>
      </c>
      <c r="B226" s="4" t="s">
        <v>42</v>
      </c>
      <c r="C226" s="4" t="s">
        <v>43</v>
      </c>
      <c r="D226" s="4">
        <v>1.48092</v>
      </c>
      <c r="E226" s="4">
        <v>1</v>
      </c>
      <c r="F226" s="97">
        <f t="shared" si="7"/>
        <v>101.48726397391999</v>
      </c>
      <c r="G226" s="97">
        <f t="shared" si="6"/>
        <v>101.48726397</v>
      </c>
      <c r="H226" s="98" t="s">
        <v>141</v>
      </c>
    </row>
    <row r="227" spans="1:8" x14ac:dyDescent="0.3">
      <c r="A227" s="7">
        <v>42341</v>
      </c>
      <c r="B227" s="4" t="s">
        <v>42</v>
      </c>
      <c r="C227" s="4" t="s">
        <v>43</v>
      </c>
      <c r="D227" s="4">
        <v>1.49319</v>
      </c>
      <c r="E227" s="4">
        <v>1</v>
      </c>
      <c r="F227" s="97">
        <f t="shared" si="7"/>
        <v>101.491381631973</v>
      </c>
      <c r="G227" s="97">
        <f t="shared" si="6"/>
        <v>101.49138163000001</v>
      </c>
      <c r="H227" s="98" t="s">
        <v>141</v>
      </c>
    </row>
    <row r="228" spans="1:8" x14ac:dyDescent="0.3">
      <c r="A228" s="7">
        <v>42342</v>
      </c>
      <c r="B228" s="4" t="s">
        <v>42</v>
      </c>
      <c r="C228" s="4" t="s">
        <v>43</v>
      </c>
      <c r="D228" s="4">
        <v>1.49037</v>
      </c>
      <c r="E228" s="4">
        <v>1</v>
      </c>
      <c r="F228" s="97">
        <f t="shared" si="7"/>
        <v>101.49553357488099</v>
      </c>
      <c r="G228" s="97">
        <f t="shared" si="6"/>
        <v>101.49553357000001</v>
      </c>
      <c r="H228" s="98" t="s">
        <v>141</v>
      </c>
    </row>
    <row r="229" spans="1:8" x14ac:dyDescent="0.3">
      <c r="A229" s="7">
        <v>42346</v>
      </c>
      <c r="B229" s="4" t="s">
        <v>42</v>
      </c>
      <c r="C229" s="4" t="s">
        <v>43</v>
      </c>
      <c r="D229" s="4">
        <v>1.48464</v>
      </c>
      <c r="E229" s="4">
        <v>1</v>
      </c>
      <c r="F229" s="97">
        <f t="shared" si="7"/>
        <v>101.512110659635</v>
      </c>
      <c r="G229" s="97">
        <f t="shared" si="6"/>
        <v>101.51211066</v>
      </c>
      <c r="H229" s="98" t="s">
        <v>141</v>
      </c>
    </row>
    <row r="230" spans="1:8" x14ac:dyDescent="0.3">
      <c r="A230" s="7">
        <v>42347</v>
      </c>
      <c r="B230" s="4" t="s">
        <v>42</v>
      </c>
      <c r="C230" s="4" t="s">
        <v>43</v>
      </c>
      <c r="D230" s="4">
        <v>1.4927900000000001</v>
      </c>
      <c r="E230" s="4">
        <v>1</v>
      </c>
      <c r="F230" s="97">
        <f t="shared" si="7"/>
        <v>101.51623967168899</v>
      </c>
      <c r="G230" s="97">
        <f t="shared" si="6"/>
        <v>101.51623967</v>
      </c>
      <c r="H230" s="98" t="s">
        <v>141</v>
      </c>
    </row>
    <row r="231" spans="1:8" x14ac:dyDescent="0.3">
      <c r="A231" s="7">
        <v>42349</v>
      </c>
      <c r="B231" s="4" t="s">
        <v>42</v>
      </c>
      <c r="C231" s="4" t="s">
        <v>43</v>
      </c>
      <c r="D231" s="4">
        <v>1.49441</v>
      </c>
      <c r="E231" s="4">
        <v>1</v>
      </c>
      <c r="F231" s="97">
        <f t="shared" si="7"/>
        <v>101.524543366342</v>
      </c>
      <c r="G231" s="97">
        <f t="shared" si="6"/>
        <v>101.52454337</v>
      </c>
      <c r="H231" s="98" t="s">
        <v>141</v>
      </c>
    </row>
    <row r="232" spans="1:8" x14ac:dyDescent="0.3">
      <c r="A232" s="7">
        <v>42352</v>
      </c>
      <c r="B232" s="4" t="s">
        <v>42</v>
      </c>
      <c r="C232" s="4" t="s">
        <v>43</v>
      </c>
      <c r="D232" s="4">
        <v>1.4951399999999999</v>
      </c>
      <c r="E232" s="4">
        <v>1</v>
      </c>
      <c r="F232" s="97">
        <f t="shared" si="7"/>
        <v>101.53701344520699</v>
      </c>
      <c r="G232" s="97">
        <f t="shared" si="6"/>
        <v>101.53701345</v>
      </c>
      <c r="H232" s="98" t="s">
        <v>141</v>
      </c>
    </row>
    <row r="233" spans="1:8" x14ac:dyDescent="0.3">
      <c r="A233" s="7">
        <v>42353</v>
      </c>
      <c r="B233" s="4" t="s">
        <v>42</v>
      </c>
      <c r="C233" s="4" t="s">
        <v>43</v>
      </c>
      <c r="D233" s="4">
        <v>1.4939899999999999</v>
      </c>
      <c r="E233" s="4">
        <v>1</v>
      </c>
      <c r="F233" s="97">
        <f t="shared" si="7"/>
        <v>101.54117267946199</v>
      </c>
      <c r="G233" s="97">
        <f t="shared" si="6"/>
        <v>101.54117268</v>
      </c>
      <c r="H233" s="98" t="s">
        <v>141</v>
      </c>
    </row>
    <row r="234" spans="1:8" x14ac:dyDescent="0.3">
      <c r="A234" s="7">
        <v>42354</v>
      </c>
      <c r="B234" s="4" t="s">
        <v>42</v>
      </c>
      <c r="C234" s="4" t="s">
        <v>43</v>
      </c>
      <c r="D234" s="4">
        <v>1.49535</v>
      </c>
      <c r="E234" s="4">
        <v>1</v>
      </c>
      <c r="F234" s="97">
        <f t="shared" si="7"/>
        <v>101.545328884848</v>
      </c>
      <c r="G234" s="97">
        <f t="shared" si="6"/>
        <v>101.54532888</v>
      </c>
      <c r="H234" s="98" t="s">
        <v>141</v>
      </c>
    </row>
    <row r="235" spans="1:8" x14ac:dyDescent="0.3">
      <c r="A235" s="7">
        <v>42355</v>
      </c>
      <c r="B235" s="4" t="s">
        <v>42</v>
      </c>
      <c r="C235" s="4" t="s">
        <v>43</v>
      </c>
      <c r="D235" s="4">
        <v>1.49186</v>
      </c>
      <c r="E235" s="4">
        <v>1</v>
      </c>
      <c r="F235" s="97">
        <f t="shared" si="7"/>
        <v>101.549489043959</v>
      </c>
      <c r="G235" s="97">
        <f t="shared" si="6"/>
        <v>101.54948904</v>
      </c>
      <c r="H235" s="98" t="s">
        <v>141</v>
      </c>
    </row>
    <row r="236" spans="1:8" x14ac:dyDescent="0.3">
      <c r="A236" s="7">
        <v>42356</v>
      </c>
      <c r="B236" s="4" t="s">
        <v>42</v>
      </c>
      <c r="C236" s="4" t="s">
        <v>43</v>
      </c>
      <c r="D236" s="4">
        <v>1.49501</v>
      </c>
      <c r="E236" s="4">
        <v>1</v>
      </c>
      <c r="F236" s="97">
        <f t="shared" si="7"/>
        <v>101.553639663705</v>
      </c>
      <c r="G236" s="97">
        <f t="shared" si="6"/>
        <v>101.55363966</v>
      </c>
      <c r="H236" s="98" t="s">
        <v>141</v>
      </c>
    </row>
    <row r="237" spans="1:8" x14ac:dyDescent="0.3">
      <c r="A237" s="7">
        <v>42359</v>
      </c>
      <c r="B237" s="4" t="s">
        <v>42</v>
      </c>
      <c r="C237" s="4" t="s">
        <v>43</v>
      </c>
      <c r="D237" s="4">
        <v>1.4925999999999999</v>
      </c>
      <c r="E237" s="4">
        <v>1</v>
      </c>
      <c r="F237" s="97">
        <f t="shared" si="7"/>
        <v>101.56611832454099</v>
      </c>
      <c r="G237" s="97">
        <f t="shared" si="6"/>
        <v>101.56611832</v>
      </c>
      <c r="H237" s="98" t="s">
        <v>141</v>
      </c>
    </row>
    <row r="238" spans="1:8" x14ac:dyDescent="0.3">
      <c r="A238" s="7">
        <v>42360</v>
      </c>
      <c r="B238" s="4" t="s">
        <v>42</v>
      </c>
      <c r="C238" s="4" t="s">
        <v>43</v>
      </c>
      <c r="D238" s="4">
        <v>1.4924999999999999</v>
      </c>
      <c r="E238" s="4">
        <v>1</v>
      </c>
      <c r="F238" s="97">
        <f t="shared" si="7"/>
        <v>101.570271683123</v>
      </c>
      <c r="G238" s="97">
        <f t="shared" si="6"/>
        <v>101.57027168</v>
      </c>
      <c r="H238" s="98" t="s">
        <v>141</v>
      </c>
    </row>
    <row r="239" spans="1:8" x14ac:dyDescent="0.3">
      <c r="A239" s="7">
        <v>42361</v>
      </c>
      <c r="B239" s="4" t="s">
        <v>42</v>
      </c>
      <c r="C239" s="4" t="s">
        <v>43</v>
      </c>
      <c r="D239" s="4">
        <v>1.49356</v>
      </c>
      <c r="E239" s="4">
        <v>1</v>
      </c>
      <c r="F239" s="97">
        <f t="shared" si="7"/>
        <v>101.57442493327299</v>
      </c>
      <c r="G239" s="97">
        <f t="shared" si="6"/>
        <v>101.57442493000001</v>
      </c>
      <c r="H239" s="98" t="s">
        <v>141</v>
      </c>
    </row>
    <row r="240" spans="1:8" x14ac:dyDescent="0.3">
      <c r="A240" s="7">
        <v>42362</v>
      </c>
      <c r="B240" s="4" t="s">
        <v>42</v>
      </c>
      <c r="C240" s="4" t="s">
        <v>43</v>
      </c>
      <c r="D240" s="4">
        <v>1.49387</v>
      </c>
      <c r="E240" s="4">
        <v>1</v>
      </c>
      <c r="F240" s="97">
        <f t="shared" si="7"/>
        <v>101.57858130308399</v>
      </c>
      <c r="G240" s="97">
        <f t="shared" si="6"/>
        <v>101.5785813</v>
      </c>
      <c r="H240" s="98" t="s">
        <v>141</v>
      </c>
    </row>
    <row r="241" spans="1:8" x14ac:dyDescent="0.3">
      <c r="A241" s="7">
        <v>42363</v>
      </c>
      <c r="B241" s="4" t="s">
        <v>42</v>
      </c>
      <c r="C241" s="4" t="s">
        <v>43</v>
      </c>
      <c r="D241" s="4">
        <v>1.4955499999999999</v>
      </c>
      <c r="E241" s="4">
        <v>1</v>
      </c>
      <c r="F241" s="97">
        <f t="shared" si="7"/>
        <v>101.582738705694</v>
      </c>
      <c r="G241" s="97">
        <f t="shared" si="6"/>
        <v>101.58273871</v>
      </c>
      <c r="H241" s="98" t="s">
        <v>141</v>
      </c>
    </row>
    <row r="242" spans="1:8" x14ac:dyDescent="0.3">
      <c r="A242" s="7">
        <v>42366</v>
      </c>
      <c r="B242" s="4" t="s">
        <v>42</v>
      </c>
      <c r="C242" s="4" t="s">
        <v>43</v>
      </c>
      <c r="D242" s="4">
        <v>1.4936199999999999</v>
      </c>
      <c r="E242" s="4">
        <v>1</v>
      </c>
      <c r="F242" s="97">
        <f t="shared" si="7"/>
        <v>101.595225450752</v>
      </c>
      <c r="G242" s="97">
        <f t="shared" si="6"/>
        <v>101.59522545</v>
      </c>
      <c r="H242" s="98" t="s">
        <v>141</v>
      </c>
    </row>
    <row r="243" spans="1:8" x14ac:dyDescent="0.3">
      <c r="A243" s="7">
        <v>42367</v>
      </c>
      <c r="B243" s="4" t="s">
        <v>42</v>
      </c>
      <c r="C243" s="4" t="s">
        <v>43</v>
      </c>
      <c r="D243" s="4">
        <v>1.4936799999999999</v>
      </c>
      <c r="E243" s="4">
        <v>1</v>
      </c>
      <c r="F243" s="97">
        <f t="shared" si="7"/>
        <v>101.599382838715</v>
      </c>
      <c r="G243" s="97">
        <f t="shared" si="6"/>
        <v>101.59938284</v>
      </c>
      <c r="H243" s="98" t="s">
        <v>141</v>
      </c>
    </row>
    <row r="244" spans="1:8" x14ac:dyDescent="0.3">
      <c r="A244" s="7">
        <v>42368</v>
      </c>
      <c r="B244" s="4" t="s">
        <v>42</v>
      </c>
      <c r="C244" s="4" t="s">
        <v>43</v>
      </c>
      <c r="D244" s="4">
        <v>1.4922</v>
      </c>
      <c r="E244" s="4">
        <v>1</v>
      </c>
      <c r="F244" s="97">
        <f t="shared" si="7"/>
        <v>101.603540563816</v>
      </c>
      <c r="G244" s="97">
        <f t="shared" si="6"/>
        <v>101.60354056</v>
      </c>
      <c r="H244" s="98" t="s">
        <v>141</v>
      </c>
    </row>
    <row r="245" spans="1:8" x14ac:dyDescent="0.3">
      <c r="A245" s="7">
        <v>42373</v>
      </c>
      <c r="B245" s="4" t="s">
        <v>42</v>
      </c>
      <c r="C245" s="4" t="s">
        <v>43</v>
      </c>
      <c r="D245" s="4">
        <v>1.49272</v>
      </c>
      <c r="E245" s="4">
        <v>1</v>
      </c>
      <c r="F245" s="97">
        <f t="shared" si="7"/>
        <v>101.62430944096999</v>
      </c>
      <c r="G245" s="97">
        <f t="shared" si="6"/>
        <v>101.62430944</v>
      </c>
      <c r="H245" s="98" t="s">
        <v>141</v>
      </c>
    </row>
    <row r="246" spans="1:8" x14ac:dyDescent="0.3">
      <c r="A246" s="7">
        <v>42374</v>
      </c>
      <c r="B246" s="4" t="s">
        <v>42</v>
      </c>
      <c r="C246" s="4" t="s">
        <v>43</v>
      </c>
      <c r="D246" s="4">
        <v>1.4884299999999999</v>
      </c>
      <c r="E246" s="4">
        <v>1</v>
      </c>
      <c r="F246" s="97">
        <f t="shared" si="7"/>
        <v>101.62846551327701</v>
      </c>
      <c r="G246" s="97">
        <f t="shared" si="6"/>
        <v>101.62846551</v>
      </c>
      <c r="H246" s="98" t="s">
        <v>141</v>
      </c>
    </row>
    <row r="247" spans="1:8" x14ac:dyDescent="0.3">
      <c r="A247" s="7">
        <v>42375</v>
      </c>
      <c r="B247" s="4" t="s">
        <v>42</v>
      </c>
      <c r="C247" s="4" t="s">
        <v>43</v>
      </c>
      <c r="D247" s="4">
        <v>1.49532</v>
      </c>
      <c r="E247" s="4">
        <v>1</v>
      </c>
      <c r="F247" s="97">
        <f t="shared" si="7"/>
        <v>101.632609810727</v>
      </c>
      <c r="G247" s="97">
        <f t="shared" si="6"/>
        <v>101.63260981000001</v>
      </c>
      <c r="H247" s="98" t="s">
        <v>141</v>
      </c>
    </row>
    <row r="248" spans="1:8" x14ac:dyDescent="0.3">
      <c r="A248" s="7">
        <v>42376</v>
      </c>
      <c r="B248" s="4" t="s">
        <v>42</v>
      </c>
      <c r="C248" s="4" t="s">
        <v>43</v>
      </c>
      <c r="D248" s="4">
        <v>1.49214</v>
      </c>
      <c r="E248" s="4">
        <v>1</v>
      </c>
      <c r="F248" s="97">
        <f t="shared" si="7"/>
        <v>101.636773462072</v>
      </c>
      <c r="G248" s="97">
        <f t="shared" si="6"/>
        <v>101.63677346</v>
      </c>
      <c r="H248" s="98" t="s">
        <v>141</v>
      </c>
    </row>
    <row r="249" spans="1:8" x14ac:dyDescent="0.3">
      <c r="A249" s="7">
        <v>42377</v>
      </c>
      <c r="B249" s="4" t="s">
        <v>42</v>
      </c>
      <c r="C249" s="4" t="s">
        <v>43</v>
      </c>
      <c r="D249" s="4">
        <v>1.49438</v>
      </c>
      <c r="E249" s="4">
        <v>1</v>
      </c>
      <c r="F249" s="97">
        <f t="shared" si="7"/>
        <v>101.640928429063</v>
      </c>
      <c r="G249" s="97">
        <f t="shared" si="6"/>
        <v>101.64092843</v>
      </c>
      <c r="H249" s="98" t="s">
        <v>141</v>
      </c>
    </row>
    <row r="250" spans="1:8" x14ac:dyDescent="0.3">
      <c r="A250" s="7">
        <v>42380</v>
      </c>
      <c r="B250" s="4" t="s">
        <v>42</v>
      </c>
      <c r="C250" s="4" t="s">
        <v>43</v>
      </c>
      <c r="D250" s="4">
        <v>1.4942200000000001</v>
      </c>
      <c r="E250" s="4">
        <v>1</v>
      </c>
      <c r="F250" s="97">
        <f t="shared" si="7"/>
        <v>101.653412552676</v>
      </c>
      <c r="G250" s="97">
        <f t="shared" si="6"/>
        <v>101.65341255</v>
      </c>
      <c r="H250" s="98" t="s">
        <v>141</v>
      </c>
    </row>
    <row r="251" spans="1:8" x14ac:dyDescent="0.3">
      <c r="A251" s="7">
        <v>42381</v>
      </c>
      <c r="B251" s="4" t="s">
        <v>42</v>
      </c>
      <c r="C251" s="4" t="s">
        <v>43</v>
      </c>
      <c r="D251" s="4">
        <v>1.4945299999999999</v>
      </c>
      <c r="E251" s="4">
        <v>1</v>
      </c>
      <c r="F251" s="97">
        <f t="shared" si="7"/>
        <v>101.657573992734</v>
      </c>
      <c r="G251" s="97">
        <f t="shared" si="6"/>
        <v>101.65757399</v>
      </c>
      <c r="H251" s="98" t="s">
        <v>141</v>
      </c>
    </row>
    <row r="252" spans="1:8" x14ac:dyDescent="0.3">
      <c r="A252" s="7">
        <v>42382</v>
      </c>
      <c r="B252" s="4" t="s">
        <v>42</v>
      </c>
      <c r="C252" s="4" t="s">
        <v>43</v>
      </c>
      <c r="D252" s="4">
        <v>1.4925299999999999</v>
      </c>
      <c r="E252" s="4">
        <v>1</v>
      </c>
      <c r="F252" s="97">
        <f t="shared" si="7"/>
        <v>101.661736466544</v>
      </c>
      <c r="G252" s="97">
        <f t="shared" si="6"/>
        <v>101.66173646999999</v>
      </c>
      <c r="H252" s="98" t="s">
        <v>141</v>
      </c>
    </row>
    <row r="253" spans="1:8" x14ac:dyDescent="0.3">
      <c r="A253" s="7">
        <v>42383</v>
      </c>
      <c r="B253" s="4" t="s">
        <v>42</v>
      </c>
      <c r="C253" s="4" t="s">
        <v>43</v>
      </c>
      <c r="D253" s="4">
        <v>1.49533</v>
      </c>
      <c r="E253" s="4">
        <v>1</v>
      </c>
      <c r="F253" s="97">
        <f t="shared" si="7"/>
        <v>101.665893540285</v>
      </c>
      <c r="G253" s="97">
        <f t="shared" si="6"/>
        <v>101.66589354</v>
      </c>
      <c r="H253" s="98" t="s">
        <v>141</v>
      </c>
    </row>
    <row r="254" spans="1:8" x14ac:dyDescent="0.3">
      <c r="A254" s="7">
        <v>42384</v>
      </c>
      <c r="B254" s="4" t="s">
        <v>42</v>
      </c>
      <c r="C254" s="4" t="s">
        <v>43</v>
      </c>
      <c r="D254" s="4">
        <v>1.49522</v>
      </c>
      <c r="E254" s="4">
        <v>1</v>
      </c>
      <c r="F254" s="97">
        <f t="shared" si="7"/>
        <v>101.670058583041</v>
      </c>
      <c r="G254" s="97">
        <f t="shared" si="6"/>
        <v>101.67005858</v>
      </c>
      <c r="H254" s="98" t="s">
        <v>141</v>
      </c>
    </row>
    <row r="255" spans="1:8" x14ac:dyDescent="0.3">
      <c r="A255" s="7">
        <v>42387</v>
      </c>
      <c r="B255" s="4" t="s">
        <v>42</v>
      </c>
      <c r="C255" s="4" t="s">
        <v>43</v>
      </c>
      <c r="D255" s="4">
        <v>1.4942800000000001</v>
      </c>
      <c r="E255" s="4">
        <v>1</v>
      </c>
      <c r="F255" s="97">
        <f t="shared" si="7"/>
        <v>101.682553303999</v>
      </c>
      <c r="G255" s="97">
        <f t="shared" si="6"/>
        <v>101.6825533</v>
      </c>
      <c r="H255" s="98" t="s">
        <v>141</v>
      </c>
    </row>
    <row r="256" spans="1:8" x14ac:dyDescent="0.3">
      <c r="A256" s="7">
        <v>42388</v>
      </c>
      <c r="B256" s="4" t="s">
        <v>42</v>
      </c>
      <c r="C256" s="4" t="s">
        <v>43</v>
      </c>
      <c r="D256" s="4">
        <v>1.49472</v>
      </c>
      <c r="E256" s="4">
        <v>1</v>
      </c>
      <c r="F256" s="97">
        <f t="shared" si="7"/>
        <v>101.68671610415601</v>
      </c>
      <c r="G256" s="97">
        <f t="shared" si="6"/>
        <v>101.6867161</v>
      </c>
      <c r="H256" s="98" t="s">
        <v>141</v>
      </c>
    </row>
    <row r="257" spans="1:8" x14ac:dyDescent="0.3">
      <c r="A257" s="7">
        <v>42389</v>
      </c>
      <c r="B257" s="4" t="s">
        <v>42</v>
      </c>
      <c r="C257" s="4" t="s">
        <v>43</v>
      </c>
      <c r="D257" s="4">
        <v>1.4948300000000001</v>
      </c>
      <c r="E257" s="4">
        <v>1</v>
      </c>
      <c r="F257" s="97">
        <f t="shared" si="7"/>
        <v>101.690880300548</v>
      </c>
      <c r="G257" s="97">
        <f t="shared" si="6"/>
        <v>101.6908803</v>
      </c>
      <c r="H257" s="98" t="s">
        <v>141</v>
      </c>
    </row>
    <row r="258" spans="1:8" x14ac:dyDescent="0.3">
      <c r="A258" s="7">
        <v>42390</v>
      </c>
      <c r="B258" s="4" t="s">
        <v>42</v>
      </c>
      <c r="C258" s="4" t="s">
        <v>43</v>
      </c>
      <c r="D258" s="4">
        <v>1.4925900000000001</v>
      </c>
      <c r="E258" s="4">
        <v>1</v>
      </c>
      <c r="F258" s="97">
        <f t="shared" si="7"/>
        <v>101.695044973935</v>
      </c>
      <c r="G258" s="97">
        <f t="shared" si="6"/>
        <v>101.69504497</v>
      </c>
      <c r="H258" s="98" t="s">
        <v>141</v>
      </c>
    </row>
    <row r="259" spans="1:8" x14ac:dyDescent="0.3">
      <c r="A259" s="7">
        <v>42391</v>
      </c>
      <c r="B259" s="4" t="s">
        <v>42</v>
      </c>
      <c r="C259" s="4" t="s">
        <v>43</v>
      </c>
      <c r="D259" s="4">
        <v>1.4930000000000001</v>
      </c>
      <c r="E259" s="4">
        <v>1</v>
      </c>
      <c r="F259" s="97">
        <f t="shared" si="7"/>
        <v>101.699203576871</v>
      </c>
      <c r="G259" s="97">
        <f t="shared" ref="G259:G322" si="8">ROUND(F259,8)</f>
        <v>101.69920358</v>
      </c>
      <c r="H259" s="98" t="s">
        <v>141</v>
      </c>
    </row>
    <row r="260" spans="1:8" x14ac:dyDescent="0.3">
      <c r="A260" s="7">
        <v>42394</v>
      </c>
      <c r="B260" s="4" t="s">
        <v>42</v>
      </c>
      <c r="C260" s="4" t="s">
        <v>43</v>
      </c>
      <c r="D260" s="4">
        <v>1.49549</v>
      </c>
      <c r="E260" s="4">
        <v>1</v>
      </c>
      <c r="F260" s="97">
        <f t="shared" ref="F260:F323" si="9">ROUND(F259*(ROUND(1+D259%*((A260-A259)/365),20)),20)</f>
        <v>101.711683322976</v>
      </c>
      <c r="G260" s="97">
        <f t="shared" si="8"/>
        <v>101.71168332000001</v>
      </c>
      <c r="H260" s="98" t="s">
        <v>141</v>
      </c>
    </row>
    <row r="261" spans="1:8" x14ac:dyDescent="0.3">
      <c r="A261" s="7">
        <v>42395</v>
      </c>
      <c r="B261" s="4" t="s">
        <v>42</v>
      </c>
      <c r="C261" s="4" t="s">
        <v>43</v>
      </c>
      <c r="D261" s="4">
        <v>1.4907999999999999</v>
      </c>
      <c r="E261" s="4">
        <v>1</v>
      </c>
      <c r="F261" s="97">
        <f t="shared" si="9"/>
        <v>101.715850687505</v>
      </c>
      <c r="G261" s="97">
        <f t="shared" si="8"/>
        <v>101.71585069</v>
      </c>
      <c r="H261" s="98" t="s">
        <v>141</v>
      </c>
    </row>
    <row r="262" spans="1:8" x14ac:dyDescent="0.3">
      <c r="A262" s="7">
        <v>42396</v>
      </c>
      <c r="B262" s="4" t="s">
        <v>42</v>
      </c>
      <c r="C262" s="4" t="s">
        <v>43</v>
      </c>
      <c r="D262" s="4">
        <v>1.49315</v>
      </c>
      <c r="E262" s="4">
        <v>1</v>
      </c>
      <c r="F262" s="97">
        <f t="shared" si="9"/>
        <v>101.72000515299</v>
      </c>
      <c r="G262" s="97">
        <f t="shared" si="8"/>
        <v>101.72000515000001</v>
      </c>
      <c r="H262" s="98" t="s">
        <v>141</v>
      </c>
    </row>
    <row r="263" spans="1:8" x14ac:dyDescent="0.3">
      <c r="A263" s="7">
        <v>42397</v>
      </c>
      <c r="B263" s="4" t="s">
        <v>42</v>
      </c>
      <c r="C263" s="4" t="s">
        <v>43</v>
      </c>
      <c r="D263" s="4">
        <v>1.4936400000000001</v>
      </c>
      <c r="E263" s="4">
        <v>1</v>
      </c>
      <c r="F263" s="97">
        <f t="shared" si="9"/>
        <v>101.72416633725599</v>
      </c>
      <c r="G263" s="97">
        <f t="shared" si="8"/>
        <v>101.72416634</v>
      </c>
      <c r="H263" s="98" t="s">
        <v>141</v>
      </c>
    </row>
    <row r="264" spans="1:8" x14ac:dyDescent="0.3">
      <c r="A264" s="7">
        <v>42398</v>
      </c>
      <c r="B264" s="4" t="s">
        <v>42</v>
      </c>
      <c r="C264" s="4" t="s">
        <v>43</v>
      </c>
      <c r="D264" s="4">
        <v>1.49369</v>
      </c>
      <c r="E264" s="4">
        <v>1</v>
      </c>
      <c r="F264" s="97">
        <f t="shared" si="9"/>
        <v>101.72832905736099</v>
      </c>
      <c r="G264" s="97">
        <f t="shared" si="8"/>
        <v>101.72832905999999</v>
      </c>
      <c r="H264" s="98" t="s">
        <v>141</v>
      </c>
    </row>
    <row r="265" spans="1:8" x14ac:dyDescent="0.3">
      <c r="A265" s="7">
        <v>42401</v>
      </c>
      <c r="B265" s="4" t="s">
        <v>42</v>
      </c>
      <c r="C265" s="4" t="s">
        <v>43</v>
      </c>
      <c r="D265" s="4">
        <v>1.4934700000000001</v>
      </c>
      <c r="E265" s="4">
        <v>1</v>
      </c>
      <c r="F265" s="97">
        <f t="shared" si="9"/>
        <v>101.740818146772</v>
      </c>
      <c r="G265" s="97">
        <f t="shared" si="8"/>
        <v>101.74081815</v>
      </c>
      <c r="H265" s="98" t="s">
        <v>141</v>
      </c>
    </row>
    <row r="266" spans="1:8" x14ac:dyDescent="0.3">
      <c r="A266" s="7">
        <v>42402</v>
      </c>
      <c r="B266" s="4" t="s">
        <v>42</v>
      </c>
      <c r="C266" s="4" t="s">
        <v>43</v>
      </c>
      <c r="D266" s="4">
        <v>1.49519</v>
      </c>
      <c r="E266" s="4">
        <v>1</v>
      </c>
      <c r="F266" s="97">
        <f t="shared" si="9"/>
        <v>101.74498107443399</v>
      </c>
      <c r="G266" s="97">
        <f t="shared" si="8"/>
        <v>101.74498106999999</v>
      </c>
      <c r="H266" s="98" t="s">
        <v>141</v>
      </c>
    </row>
    <row r="267" spans="1:8" x14ac:dyDescent="0.3">
      <c r="A267" s="7">
        <v>42403</v>
      </c>
      <c r="B267" s="4" t="s">
        <v>42</v>
      </c>
      <c r="C267" s="4" t="s">
        <v>43</v>
      </c>
      <c r="D267" s="4">
        <v>1.4945900000000001</v>
      </c>
      <c r="E267" s="4">
        <v>1</v>
      </c>
      <c r="F267" s="97">
        <f t="shared" si="9"/>
        <v>101.749148966989</v>
      </c>
      <c r="G267" s="97">
        <f t="shared" si="8"/>
        <v>101.74914896999999</v>
      </c>
      <c r="H267" s="98" t="s">
        <v>141</v>
      </c>
    </row>
    <row r="268" spans="1:8" x14ac:dyDescent="0.3">
      <c r="A268" s="7">
        <v>42404</v>
      </c>
      <c r="B268" s="4" t="s">
        <v>42</v>
      </c>
      <c r="C268" s="4" t="s">
        <v>43</v>
      </c>
      <c r="D268" s="4">
        <v>1.4928999999999999</v>
      </c>
      <c r="E268" s="4">
        <v>1</v>
      </c>
      <c r="F268" s="97">
        <f t="shared" si="9"/>
        <v>101.753315357689</v>
      </c>
      <c r="G268" s="97">
        <f t="shared" si="8"/>
        <v>101.75331536</v>
      </c>
      <c r="H268" s="98" t="s">
        <v>141</v>
      </c>
    </row>
    <row r="269" spans="1:8" x14ac:dyDescent="0.3">
      <c r="A269" s="7">
        <v>42405</v>
      </c>
      <c r="B269" s="4" t="s">
        <v>42</v>
      </c>
      <c r="C269" s="4" t="s">
        <v>43</v>
      </c>
      <c r="D269" s="4">
        <v>1.4936199999999999</v>
      </c>
      <c r="E269" s="4">
        <v>1</v>
      </c>
      <c r="F269" s="97">
        <f t="shared" si="9"/>
        <v>101.757477207675</v>
      </c>
      <c r="G269" s="97">
        <f t="shared" si="8"/>
        <v>101.75747721</v>
      </c>
      <c r="H269" s="98" t="s">
        <v>141</v>
      </c>
    </row>
    <row r="270" spans="1:8" x14ac:dyDescent="0.3">
      <c r="A270" s="7">
        <v>42408</v>
      </c>
      <c r="B270" s="4" t="s">
        <v>42</v>
      </c>
      <c r="C270" s="4" t="s">
        <v>43</v>
      </c>
      <c r="D270" s="4">
        <v>1.4929699999999999</v>
      </c>
      <c r="E270" s="4">
        <v>1</v>
      </c>
      <c r="F270" s="97">
        <f t="shared" si="9"/>
        <v>101.76996929012201</v>
      </c>
      <c r="G270" s="97">
        <f t="shared" si="8"/>
        <v>101.76996929000001</v>
      </c>
      <c r="H270" s="98" t="s">
        <v>141</v>
      </c>
    </row>
    <row r="271" spans="1:8" x14ac:dyDescent="0.3">
      <c r="A271" s="7">
        <v>42409</v>
      </c>
      <c r="B271" s="4" t="s">
        <v>42</v>
      </c>
      <c r="C271" s="4" t="s">
        <v>43</v>
      </c>
      <c r="D271" s="4">
        <v>1.4944900000000001</v>
      </c>
      <c r="E271" s="4">
        <v>1</v>
      </c>
      <c r="F271" s="97">
        <f t="shared" si="9"/>
        <v>101.774132016452</v>
      </c>
      <c r="G271" s="97">
        <f t="shared" si="8"/>
        <v>101.77413202</v>
      </c>
      <c r="H271" s="98" t="s">
        <v>141</v>
      </c>
    </row>
    <row r="272" spans="1:8" x14ac:dyDescent="0.3">
      <c r="A272" s="7">
        <v>42410</v>
      </c>
      <c r="B272" s="4" t="s">
        <v>42</v>
      </c>
      <c r="C272" s="4" t="s">
        <v>43</v>
      </c>
      <c r="D272" s="4">
        <v>1.4933799999999999</v>
      </c>
      <c r="E272" s="4">
        <v>1</v>
      </c>
      <c r="F272" s="97">
        <f t="shared" si="9"/>
        <v>101.778299151317</v>
      </c>
      <c r="G272" s="97">
        <f t="shared" si="8"/>
        <v>101.77829915</v>
      </c>
      <c r="H272" s="98" t="s">
        <v>141</v>
      </c>
    </row>
    <row r="273" spans="1:8" x14ac:dyDescent="0.3">
      <c r="A273" s="7">
        <v>42411</v>
      </c>
      <c r="B273" s="4" t="s">
        <v>42</v>
      </c>
      <c r="C273" s="4" t="s">
        <v>43</v>
      </c>
      <c r="D273" s="4">
        <v>1.49169</v>
      </c>
      <c r="E273" s="4">
        <v>1</v>
      </c>
      <c r="F273" s="97">
        <f t="shared" si="9"/>
        <v>101.782463361629</v>
      </c>
      <c r="G273" s="97">
        <f t="shared" si="8"/>
        <v>101.78246335999999</v>
      </c>
      <c r="H273" s="98" t="s">
        <v>141</v>
      </c>
    </row>
    <row r="274" spans="1:8" x14ac:dyDescent="0.3">
      <c r="A274" s="7">
        <v>42412</v>
      </c>
      <c r="B274" s="4" t="s">
        <v>42</v>
      </c>
      <c r="C274" s="4" t="s">
        <v>43</v>
      </c>
      <c r="D274" s="4">
        <v>1.49451</v>
      </c>
      <c r="E274" s="4">
        <v>1</v>
      </c>
      <c r="F274" s="97">
        <f t="shared" si="9"/>
        <v>101.78662302965</v>
      </c>
      <c r="G274" s="97">
        <f t="shared" si="8"/>
        <v>101.78662303</v>
      </c>
      <c r="H274" s="98" t="s">
        <v>141</v>
      </c>
    </row>
    <row r="275" spans="1:8" x14ac:dyDescent="0.3">
      <c r="A275" s="7">
        <v>42415</v>
      </c>
      <c r="B275" s="4" t="s">
        <v>42</v>
      </c>
      <c r="C275" s="4" t="s">
        <v>43</v>
      </c>
      <c r="D275" s="4">
        <v>1.4903500000000001</v>
      </c>
      <c r="E275" s="4">
        <v>1</v>
      </c>
      <c r="F275" s="97">
        <f t="shared" si="9"/>
        <v>101.799126135896</v>
      </c>
      <c r="G275" s="97">
        <f t="shared" si="8"/>
        <v>101.79912614</v>
      </c>
      <c r="H275" s="98" t="s">
        <v>141</v>
      </c>
    </row>
    <row r="276" spans="1:8" x14ac:dyDescent="0.3">
      <c r="A276" s="7">
        <v>42416</v>
      </c>
      <c r="B276" s="4" t="s">
        <v>42</v>
      </c>
      <c r="C276" s="4" t="s">
        <v>43</v>
      </c>
      <c r="D276" s="4">
        <v>1.49333</v>
      </c>
      <c r="E276" s="4">
        <v>1</v>
      </c>
      <c r="F276" s="97">
        <f t="shared" si="9"/>
        <v>101.803282747612</v>
      </c>
      <c r="G276" s="97">
        <f t="shared" si="8"/>
        <v>101.80328274999999</v>
      </c>
      <c r="H276" s="98" t="s">
        <v>141</v>
      </c>
    </row>
    <row r="277" spans="1:8" x14ac:dyDescent="0.3">
      <c r="A277" s="7">
        <v>42417</v>
      </c>
      <c r="B277" s="4" t="s">
        <v>42</v>
      </c>
      <c r="C277" s="4" t="s">
        <v>43</v>
      </c>
      <c r="D277" s="4">
        <v>1.49346</v>
      </c>
      <c r="E277" s="4">
        <v>1</v>
      </c>
      <c r="F277" s="97">
        <f t="shared" si="9"/>
        <v>101.80744784065899</v>
      </c>
      <c r="G277" s="97">
        <f t="shared" si="8"/>
        <v>101.80744783999999</v>
      </c>
      <c r="H277" s="98" t="s">
        <v>141</v>
      </c>
    </row>
    <row r="278" spans="1:8" x14ac:dyDescent="0.3">
      <c r="A278" s="7">
        <v>42418</v>
      </c>
      <c r="B278" s="4" t="s">
        <v>42</v>
      </c>
      <c r="C278" s="4" t="s">
        <v>43</v>
      </c>
      <c r="D278" s="4">
        <v>1.4929399999999999</v>
      </c>
      <c r="E278" s="4">
        <v>1</v>
      </c>
      <c r="F278" s="97">
        <f t="shared" si="9"/>
        <v>101.811613466715</v>
      </c>
      <c r="G278" s="97">
        <f t="shared" si="8"/>
        <v>101.81161347</v>
      </c>
      <c r="H278" s="98" t="s">
        <v>141</v>
      </c>
    </row>
    <row r="279" spans="1:8" x14ac:dyDescent="0.3">
      <c r="A279" s="7">
        <v>42419</v>
      </c>
      <c r="B279" s="4" t="s">
        <v>42</v>
      </c>
      <c r="C279" s="4" t="s">
        <v>43</v>
      </c>
      <c r="D279" s="4">
        <v>1.4946900000000001</v>
      </c>
      <c r="E279" s="4">
        <v>1</v>
      </c>
      <c r="F279" s="97">
        <f t="shared" si="9"/>
        <v>101.815777812748</v>
      </c>
      <c r="G279" s="97">
        <f t="shared" si="8"/>
        <v>101.81577781</v>
      </c>
      <c r="H279" s="98" t="s">
        <v>141</v>
      </c>
    </row>
    <row r="280" spans="1:8" x14ac:dyDescent="0.3">
      <c r="A280" s="7">
        <v>42423</v>
      </c>
      <c r="B280" s="4" t="s">
        <v>42</v>
      </c>
      <c r="C280" s="4" t="s">
        <v>43</v>
      </c>
      <c r="D280" s="4">
        <v>1.4918</v>
      </c>
      <c r="E280" s="4">
        <v>1</v>
      </c>
      <c r="F280" s="97">
        <f t="shared" si="9"/>
        <v>101.832455404523</v>
      </c>
      <c r="G280" s="97">
        <f t="shared" si="8"/>
        <v>101.8324554</v>
      </c>
      <c r="H280" s="98" t="s">
        <v>141</v>
      </c>
    </row>
    <row r="281" spans="1:8" x14ac:dyDescent="0.3">
      <c r="A281" s="7">
        <v>42424</v>
      </c>
      <c r="B281" s="4" t="s">
        <v>42</v>
      </c>
      <c r="C281" s="4" t="s">
        <v>43</v>
      </c>
      <c r="D281" s="4">
        <v>1.49461</v>
      </c>
      <c r="E281" s="4">
        <v>1</v>
      </c>
      <c r="F281" s="97">
        <f t="shared" si="9"/>
        <v>101.83661742252301</v>
      </c>
      <c r="G281" s="97">
        <f t="shared" si="8"/>
        <v>101.83661742</v>
      </c>
      <c r="H281" s="98" t="s">
        <v>141</v>
      </c>
    </row>
    <row r="282" spans="1:8" x14ac:dyDescent="0.3">
      <c r="A282" s="7">
        <v>42425</v>
      </c>
      <c r="B282" s="4" t="s">
        <v>42</v>
      </c>
      <c r="C282" s="4" t="s">
        <v>43</v>
      </c>
      <c r="D282" s="4">
        <v>1.4910000000000001</v>
      </c>
      <c r="E282" s="4">
        <v>1</v>
      </c>
      <c r="F282" s="97">
        <f t="shared" si="9"/>
        <v>101.84078745065401</v>
      </c>
      <c r="G282" s="97">
        <f t="shared" si="8"/>
        <v>101.84078744999999</v>
      </c>
      <c r="H282" s="98" t="s">
        <v>141</v>
      </c>
    </row>
    <row r="283" spans="1:8" x14ac:dyDescent="0.3">
      <c r="A283" s="7">
        <v>42426</v>
      </c>
      <c r="B283" s="4" t="s">
        <v>42</v>
      </c>
      <c r="C283" s="4" t="s">
        <v>43</v>
      </c>
      <c r="D283" s="4">
        <v>1.49335</v>
      </c>
      <c r="E283" s="4">
        <v>1</v>
      </c>
      <c r="F283" s="97">
        <f t="shared" si="9"/>
        <v>101.844947577068</v>
      </c>
      <c r="G283" s="97">
        <f t="shared" si="8"/>
        <v>101.84494758</v>
      </c>
      <c r="H283" s="98" t="s">
        <v>141</v>
      </c>
    </row>
    <row r="284" spans="1:8" x14ac:dyDescent="0.3">
      <c r="A284" s="7">
        <v>42429</v>
      </c>
      <c r="B284" s="4" t="s">
        <v>42</v>
      </c>
      <c r="C284" s="4" t="s">
        <v>43</v>
      </c>
      <c r="D284" s="4">
        <v>1.4952700000000001</v>
      </c>
      <c r="E284" s="4">
        <v>1</v>
      </c>
      <c r="F284" s="97">
        <f t="shared" si="9"/>
        <v>101.857448137544</v>
      </c>
      <c r="G284" s="97">
        <f t="shared" si="8"/>
        <v>101.85744814</v>
      </c>
      <c r="H284" s="98" t="s">
        <v>141</v>
      </c>
    </row>
    <row r="285" spans="1:8" x14ac:dyDescent="0.3">
      <c r="A285" s="7">
        <v>42430</v>
      </c>
      <c r="B285" s="4" t="s">
        <v>42</v>
      </c>
      <c r="C285" s="4" t="s">
        <v>43</v>
      </c>
      <c r="D285" s="4">
        <v>1.4917</v>
      </c>
      <c r="E285" s="4">
        <v>1</v>
      </c>
      <c r="F285" s="97">
        <f t="shared" si="9"/>
        <v>101.861620860461</v>
      </c>
      <c r="G285" s="97">
        <f t="shared" si="8"/>
        <v>101.86162086</v>
      </c>
      <c r="H285" s="98" t="s">
        <v>141</v>
      </c>
    </row>
    <row r="286" spans="1:8" x14ac:dyDescent="0.3">
      <c r="A286" s="7">
        <v>42431</v>
      </c>
      <c r="B286" s="4" t="s">
        <v>42</v>
      </c>
      <c r="C286" s="4" t="s">
        <v>43</v>
      </c>
      <c r="D286" s="4">
        <v>1.49444</v>
      </c>
      <c r="E286" s="4">
        <v>1</v>
      </c>
      <c r="F286" s="97">
        <f t="shared" si="9"/>
        <v>101.865783791415</v>
      </c>
      <c r="G286" s="97">
        <f t="shared" si="8"/>
        <v>101.86578378999999</v>
      </c>
      <c r="H286" s="98" t="s">
        <v>141</v>
      </c>
    </row>
    <row r="287" spans="1:8" x14ac:dyDescent="0.3">
      <c r="A287" s="7">
        <v>42432</v>
      </c>
      <c r="B287" s="4" t="s">
        <v>42</v>
      </c>
      <c r="C287" s="4" t="s">
        <v>43</v>
      </c>
      <c r="D287" s="4">
        <v>1.49407</v>
      </c>
      <c r="E287" s="4">
        <v>1</v>
      </c>
      <c r="F287" s="97">
        <f t="shared" si="9"/>
        <v>101.869954539413</v>
      </c>
      <c r="G287" s="97">
        <f t="shared" si="8"/>
        <v>101.86995453999999</v>
      </c>
      <c r="H287" s="98" t="s">
        <v>141</v>
      </c>
    </row>
    <row r="288" spans="1:8" x14ac:dyDescent="0.3">
      <c r="A288" s="7">
        <v>42433</v>
      </c>
      <c r="B288" s="4" t="s">
        <v>42</v>
      </c>
      <c r="C288" s="4" t="s">
        <v>43</v>
      </c>
      <c r="D288" s="4">
        <v>1.4943</v>
      </c>
      <c r="E288" s="4">
        <v>1</v>
      </c>
      <c r="F288" s="97">
        <f t="shared" si="9"/>
        <v>101.874124425522</v>
      </c>
      <c r="G288" s="97">
        <f t="shared" si="8"/>
        <v>101.87412442999999</v>
      </c>
      <c r="H288" s="98" t="s">
        <v>141</v>
      </c>
    </row>
    <row r="289" spans="1:8" x14ac:dyDescent="0.3">
      <c r="A289" s="7">
        <v>42436</v>
      </c>
      <c r="B289" s="4" t="s">
        <v>42</v>
      </c>
      <c r="C289" s="4" t="s">
        <v>43</v>
      </c>
      <c r="D289" s="4">
        <v>1.4938499999999999</v>
      </c>
      <c r="E289" s="4">
        <v>1</v>
      </c>
      <c r="F289" s="97">
        <f t="shared" si="9"/>
        <v>101.886636521752</v>
      </c>
      <c r="G289" s="97">
        <f t="shared" si="8"/>
        <v>101.88663652</v>
      </c>
      <c r="H289" s="98" t="s">
        <v>141</v>
      </c>
    </row>
    <row r="290" spans="1:8" x14ac:dyDescent="0.3">
      <c r="A290" s="7">
        <v>42437</v>
      </c>
      <c r="B290" s="4" t="s">
        <v>42</v>
      </c>
      <c r="C290" s="4" t="s">
        <v>43</v>
      </c>
      <c r="D290" s="4">
        <v>1.49241</v>
      </c>
      <c r="E290" s="4">
        <v>1</v>
      </c>
      <c r="F290" s="97">
        <f t="shared" si="9"/>
        <v>101.89080647660001</v>
      </c>
      <c r="G290" s="97">
        <f t="shared" si="8"/>
        <v>101.89080647999999</v>
      </c>
      <c r="H290" s="98" t="s">
        <v>141</v>
      </c>
    </row>
    <row r="291" spans="1:8" x14ac:dyDescent="0.3">
      <c r="A291" s="7">
        <v>42438</v>
      </c>
      <c r="B291" s="4" t="s">
        <v>42</v>
      </c>
      <c r="C291" s="4" t="s">
        <v>43</v>
      </c>
      <c r="D291" s="4">
        <v>1.4945999999999999</v>
      </c>
      <c r="E291" s="4">
        <v>1</v>
      </c>
      <c r="F291" s="97">
        <f t="shared" si="9"/>
        <v>101.894972582313</v>
      </c>
      <c r="G291" s="97">
        <f t="shared" si="8"/>
        <v>101.89497258</v>
      </c>
      <c r="H291" s="98" t="s">
        <v>141</v>
      </c>
    </row>
    <row r="292" spans="1:8" x14ac:dyDescent="0.3">
      <c r="A292" s="7">
        <v>42439</v>
      </c>
      <c r="B292" s="4" t="s">
        <v>42</v>
      </c>
      <c r="C292" s="4" t="s">
        <v>43</v>
      </c>
      <c r="D292" s="4">
        <v>1.49353</v>
      </c>
      <c r="E292" s="4">
        <v>1</v>
      </c>
      <c r="F292" s="97">
        <f t="shared" si="9"/>
        <v>101.89914497206701</v>
      </c>
      <c r="G292" s="97">
        <f t="shared" si="8"/>
        <v>101.89914496999999</v>
      </c>
      <c r="H292" s="98" t="s">
        <v>141</v>
      </c>
    </row>
    <row r="293" spans="1:8" x14ac:dyDescent="0.3">
      <c r="A293" s="7">
        <v>42440</v>
      </c>
      <c r="B293" s="4" t="s">
        <v>42</v>
      </c>
      <c r="C293" s="4" t="s">
        <v>43</v>
      </c>
      <c r="D293" s="4">
        <v>1.49441</v>
      </c>
      <c r="E293" s="4">
        <v>1</v>
      </c>
      <c r="F293" s="97">
        <f t="shared" si="9"/>
        <v>101.90331454549199</v>
      </c>
      <c r="G293" s="97">
        <f t="shared" si="8"/>
        <v>101.90331455</v>
      </c>
      <c r="H293" s="98" t="s">
        <v>141</v>
      </c>
    </row>
    <row r="294" spans="1:8" x14ac:dyDescent="0.3">
      <c r="A294" s="7">
        <v>42443</v>
      </c>
      <c r="B294" s="4" t="s">
        <v>42</v>
      </c>
      <c r="C294" s="4" t="s">
        <v>43</v>
      </c>
      <c r="D294" s="4">
        <v>1.48827</v>
      </c>
      <c r="E294" s="4">
        <v>1</v>
      </c>
      <c r="F294" s="97">
        <f t="shared" si="9"/>
        <v>101.915831148146</v>
      </c>
      <c r="G294" s="97">
        <f t="shared" si="8"/>
        <v>101.91583115</v>
      </c>
      <c r="H294" s="98" t="s">
        <v>141</v>
      </c>
    </row>
    <row r="295" spans="1:8" x14ac:dyDescent="0.3">
      <c r="A295" s="7">
        <v>42444</v>
      </c>
      <c r="B295" s="4" t="s">
        <v>42</v>
      </c>
      <c r="C295" s="4" t="s">
        <v>43</v>
      </c>
      <c r="D295" s="4">
        <v>1.49325</v>
      </c>
      <c r="E295" s="4">
        <v>1</v>
      </c>
      <c r="F295" s="97">
        <f t="shared" si="9"/>
        <v>101.919986717298</v>
      </c>
      <c r="G295" s="97">
        <f t="shared" si="8"/>
        <v>101.91998672</v>
      </c>
      <c r="H295" s="98" t="s">
        <v>141</v>
      </c>
    </row>
    <row r="296" spans="1:8" x14ac:dyDescent="0.3">
      <c r="A296" s="7">
        <v>42445</v>
      </c>
      <c r="B296" s="4" t="s">
        <v>42</v>
      </c>
      <c r="C296" s="4" t="s">
        <v>43</v>
      </c>
      <c r="D296" s="4">
        <v>1.49458</v>
      </c>
      <c r="E296" s="4">
        <v>1</v>
      </c>
      <c r="F296" s="97">
        <f t="shared" si="9"/>
        <v>101.924156361686</v>
      </c>
      <c r="G296" s="97">
        <f t="shared" si="8"/>
        <v>101.92415636</v>
      </c>
      <c r="H296" s="98" t="s">
        <v>141</v>
      </c>
    </row>
    <row r="297" spans="1:8" x14ac:dyDescent="0.3">
      <c r="A297" s="7">
        <v>42446</v>
      </c>
      <c r="B297" s="4" t="s">
        <v>42</v>
      </c>
      <c r="C297" s="4" t="s">
        <v>43</v>
      </c>
      <c r="D297" s="4">
        <v>1.4941599999999999</v>
      </c>
      <c r="E297" s="4">
        <v>1</v>
      </c>
      <c r="F297" s="97">
        <f t="shared" si="9"/>
        <v>101.928329890607</v>
      </c>
      <c r="G297" s="97">
        <f t="shared" si="8"/>
        <v>101.92832989</v>
      </c>
      <c r="H297" s="98" t="s">
        <v>141</v>
      </c>
    </row>
    <row r="298" spans="1:8" x14ac:dyDescent="0.3">
      <c r="A298" s="7">
        <v>42447</v>
      </c>
      <c r="B298" s="4" t="s">
        <v>42</v>
      </c>
      <c r="C298" s="4" t="s">
        <v>43</v>
      </c>
      <c r="D298" s="4">
        <v>1.49292</v>
      </c>
      <c r="E298" s="4">
        <v>1</v>
      </c>
      <c r="F298" s="97">
        <f t="shared" si="9"/>
        <v>101.932502417549</v>
      </c>
      <c r="G298" s="97">
        <f t="shared" si="8"/>
        <v>101.93250242000001</v>
      </c>
      <c r="H298" s="98" t="s">
        <v>141</v>
      </c>
    </row>
    <row r="299" spans="1:8" x14ac:dyDescent="0.3">
      <c r="A299" s="7">
        <v>42450</v>
      </c>
      <c r="B299" s="4" t="s">
        <v>42</v>
      </c>
      <c r="C299" s="4" t="s">
        <v>43</v>
      </c>
      <c r="D299" s="4">
        <v>1.4931700000000001</v>
      </c>
      <c r="E299" s="4">
        <v>1</v>
      </c>
      <c r="F299" s="97">
        <f t="shared" si="9"/>
        <v>101.945010122056</v>
      </c>
      <c r="G299" s="97">
        <f t="shared" si="8"/>
        <v>101.94501012000001</v>
      </c>
      <c r="H299" s="98" t="s">
        <v>141</v>
      </c>
    </row>
    <row r="300" spans="1:8" x14ac:dyDescent="0.3">
      <c r="A300" s="7">
        <v>42451</v>
      </c>
      <c r="B300" s="4" t="s">
        <v>42</v>
      </c>
      <c r="C300" s="4" t="s">
        <v>43</v>
      </c>
      <c r="D300" s="4">
        <v>1.49475</v>
      </c>
      <c r="E300" s="4">
        <v>1</v>
      </c>
      <c r="F300" s="97">
        <f t="shared" si="9"/>
        <v>101.949180566734</v>
      </c>
      <c r="G300" s="97">
        <f t="shared" si="8"/>
        <v>101.94918057</v>
      </c>
      <c r="H300" s="98" t="s">
        <v>141</v>
      </c>
    </row>
    <row r="301" spans="1:8" x14ac:dyDescent="0.3">
      <c r="A301" s="7">
        <v>42452</v>
      </c>
      <c r="B301" s="4" t="s">
        <v>42</v>
      </c>
      <c r="C301" s="4" t="s">
        <v>43</v>
      </c>
      <c r="D301" s="4">
        <v>1.49431</v>
      </c>
      <c r="E301" s="4">
        <v>1</v>
      </c>
      <c r="F301" s="97">
        <f t="shared" si="9"/>
        <v>101.95335559516199</v>
      </c>
      <c r="G301" s="97">
        <f t="shared" si="8"/>
        <v>101.95335559999999</v>
      </c>
      <c r="H301" s="98" t="s">
        <v>141</v>
      </c>
    </row>
    <row r="302" spans="1:8" x14ac:dyDescent="0.3">
      <c r="A302" s="7">
        <v>42453</v>
      </c>
      <c r="B302" s="4" t="s">
        <v>42</v>
      </c>
      <c r="C302" s="4" t="s">
        <v>43</v>
      </c>
      <c r="D302" s="4">
        <v>1.49404</v>
      </c>
      <c r="E302" s="4">
        <v>1</v>
      </c>
      <c r="F302" s="97">
        <f t="shared" si="9"/>
        <v>101.95752956554</v>
      </c>
      <c r="G302" s="97">
        <f t="shared" si="8"/>
        <v>101.95752957000001</v>
      </c>
      <c r="H302" s="98" t="s">
        <v>141</v>
      </c>
    </row>
    <row r="303" spans="1:8" x14ac:dyDescent="0.3">
      <c r="A303" s="7">
        <v>42454</v>
      </c>
      <c r="B303" s="4" t="s">
        <v>42</v>
      </c>
      <c r="C303" s="4" t="s">
        <v>43</v>
      </c>
      <c r="D303" s="4">
        <v>1.49316</v>
      </c>
      <c r="E303" s="4">
        <v>1</v>
      </c>
      <c r="F303" s="97">
        <f t="shared" si="9"/>
        <v>101.961702952594</v>
      </c>
      <c r="G303" s="97">
        <f t="shared" si="8"/>
        <v>101.96170295</v>
      </c>
      <c r="H303" s="98" t="s">
        <v>141</v>
      </c>
    </row>
    <row r="304" spans="1:8" x14ac:dyDescent="0.3">
      <c r="A304" s="7">
        <v>42457</v>
      </c>
      <c r="B304" s="4" t="s">
        <v>42</v>
      </c>
      <c r="C304" s="4" t="s">
        <v>43</v>
      </c>
      <c r="D304" s="4">
        <v>1.48956</v>
      </c>
      <c r="E304" s="4">
        <v>1</v>
      </c>
      <c r="F304" s="97">
        <f t="shared" si="9"/>
        <v>101.974216251474</v>
      </c>
      <c r="G304" s="97">
        <f t="shared" si="8"/>
        <v>101.97421625</v>
      </c>
      <c r="H304" s="98" t="s">
        <v>141</v>
      </c>
    </row>
    <row r="305" spans="1:8" x14ac:dyDescent="0.3">
      <c r="A305" s="7">
        <v>42458</v>
      </c>
      <c r="B305" s="4" t="s">
        <v>42</v>
      </c>
      <c r="C305" s="4" t="s">
        <v>43</v>
      </c>
      <c r="D305" s="4">
        <v>1.49213</v>
      </c>
      <c r="E305" s="4">
        <v>1</v>
      </c>
      <c r="F305" s="97">
        <f t="shared" si="9"/>
        <v>101.97837780527</v>
      </c>
      <c r="G305" s="97">
        <f t="shared" si="8"/>
        <v>101.97837781</v>
      </c>
      <c r="H305" s="98" t="s">
        <v>141</v>
      </c>
    </row>
    <row r="306" spans="1:8" x14ac:dyDescent="0.3">
      <c r="A306" s="7">
        <v>42459</v>
      </c>
      <c r="B306" s="4" t="s">
        <v>42</v>
      </c>
      <c r="C306" s="4" t="s">
        <v>43</v>
      </c>
      <c r="D306" s="4">
        <v>1.49474</v>
      </c>
      <c r="E306" s="4">
        <v>1</v>
      </c>
      <c r="F306" s="97">
        <f t="shared" si="9"/>
        <v>101.982546709294</v>
      </c>
      <c r="G306" s="97">
        <f t="shared" si="8"/>
        <v>101.98254670999999</v>
      </c>
      <c r="H306" s="98" t="s">
        <v>141</v>
      </c>
    </row>
    <row r="307" spans="1:8" x14ac:dyDescent="0.3">
      <c r="A307" s="7">
        <v>42460</v>
      </c>
      <c r="B307" s="4" t="s">
        <v>42</v>
      </c>
      <c r="C307" s="4" t="s">
        <v>43</v>
      </c>
      <c r="D307" s="4">
        <v>1.4884200000000001</v>
      </c>
      <c r="E307" s="4">
        <v>1</v>
      </c>
      <c r="F307" s="97">
        <f t="shared" si="9"/>
        <v>101.986723076194</v>
      </c>
      <c r="G307" s="97">
        <f t="shared" si="8"/>
        <v>101.98672308</v>
      </c>
      <c r="H307" s="98" t="s">
        <v>141</v>
      </c>
    </row>
    <row r="308" spans="1:8" x14ac:dyDescent="0.3">
      <c r="A308" s="7">
        <v>42461</v>
      </c>
      <c r="B308" s="4" t="s">
        <v>42</v>
      </c>
      <c r="C308" s="4" t="s">
        <v>43</v>
      </c>
      <c r="D308" s="4">
        <v>1.48706</v>
      </c>
      <c r="E308" s="4">
        <v>1</v>
      </c>
      <c r="F308" s="97">
        <f t="shared" si="9"/>
        <v>101.99088195505399</v>
      </c>
      <c r="G308" s="97">
        <f t="shared" si="8"/>
        <v>101.99088196</v>
      </c>
      <c r="H308" s="98" t="s">
        <v>141</v>
      </c>
    </row>
    <row r="309" spans="1:8" x14ac:dyDescent="0.3">
      <c r="A309" s="7">
        <v>42464</v>
      </c>
      <c r="B309" s="4" t="s">
        <v>42</v>
      </c>
      <c r="C309" s="4" t="s">
        <v>43</v>
      </c>
      <c r="D309" s="4">
        <v>1.4923999999999999</v>
      </c>
      <c r="E309" s="4">
        <v>1</v>
      </c>
      <c r="F309" s="97">
        <f t="shared" si="9"/>
        <v>102.003347699787</v>
      </c>
      <c r="G309" s="97">
        <f t="shared" si="8"/>
        <v>102.00334770000001</v>
      </c>
      <c r="H309" s="98" t="s">
        <v>141</v>
      </c>
    </row>
    <row r="310" spans="1:8" x14ac:dyDescent="0.3">
      <c r="A310" s="7">
        <v>42465</v>
      </c>
      <c r="B310" s="4" t="s">
        <v>42</v>
      </c>
      <c r="C310" s="4" t="s">
        <v>43</v>
      </c>
      <c r="D310" s="4">
        <v>1.4923500000000001</v>
      </c>
      <c r="E310" s="4">
        <v>1</v>
      </c>
      <c r="F310" s="97">
        <f t="shared" si="9"/>
        <v>102.00751837913199</v>
      </c>
      <c r="G310" s="97">
        <f t="shared" si="8"/>
        <v>102.00751837999999</v>
      </c>
      <c r="H310" s="98" t="s">
        <v>141</v>
      </c>
    </row>
    <row r="311" spans="1:8" x14ac:dyDescent="0.3">
      <c r="A311" s="7">
        <v>42467</v>
      </c>
      <c r="B311" s="4" t="s">
        <v>42</v>
      </c>
      <c r="C311" s="4" t="s">
        <v>43</v>
      </c>
      <c r="D311" s="4">
        <v>1.4948999999999999</v>
      </c>
      <c r="E311" s="4">
        <v>1</v>
      </c>
      <c r="F311" s="97">
        <f t="shared" si="9"/>
        <v>102.015859799409</v>
      </c>
      <c r="G311" s="97">
        <f t="shared" si="8"/>
        <v>102.0158598</v>
      </c>
      <c r="H311" s="98" t="s">
        <v>141</v>
      </c>
    </row>
    <row r="312" spans="1:8" x14ac:dyDescent="0.3">
      <c r="A312" s="7">
        <v>42468</v>
      </c>
      <c r="B312" s="4" t="s">
        <v>42</v>
      </c>
      <c r="C312" s="4" t="s">
        <v>43</v>
      </c>
      <c r="D312" s="4">
        <v>1.4917800000000001</v>
      </c>
      <c r="E312" s="4">
        <v>1</v>
      </c>
      <c r="F312" s="97">
        <f t="shared" si="9"/>
        <v>102.020037977732</v>
      </c>
      <c r="G312" s="97">
        <f t="shared" si="8"/>
        <v>102.02003798</v>
      </c>
      <c r="H312" s="98" t="s">
        <v>141</v>
      </c>
    </row>
    <row r="313" spans="1:8" x14ac:dyDescent="0.3">
      <c r="A313" s="7">
        <v>42471</v>
      </c>
      <c r="B313" s="4" t="s">
        <v>42</v>
      </c>
      <c r="C313" s="4" t="s">
        <v>43</v>
      </c>
      <c r="D313" s="4">
        <v>1.49346</v>
      </c>
      <c r="E313" s="4">
        <v>1</v>
      </c>
      <c r="F313" s="97">
        <f t="shared" si="9"/>
        <v>102.03254686421801</v>
      </c>
      <c r="G313" s="97">
        <f t="shared" si="8"/>
        <v>102.03254686</v>
      </c>
      <c r="H313" s="98" t="s">
        <v>141</v>
      </c>
    </row>
    <row r="314" spans="1:8" x14ac:dyDescent="0.3">
      <c r="A314" s="7">
        <v>42472</v>
      </c>
      <c r="B314" s="4" t="s">
        <v>42</v>
      </c>
      <c r="C314" s="4" t="s">
        <v>43</v>
      </c>
      <c r="D314" s="4">
        <v>1.4935700000000001</v>
      </c>
      <c r="E314" s="4">
        <v>1</v>
      </c>
      <c r="F314" s="97">
        <f t="shared" si="9"/>
        <v>102.036721700586</v>
      </c>
      <c r="G314" s="97">
        <f t="shared" si="8"/>
        <v>102.0367217</v>
      </c>
      <c r="H314" s="98" t="s">
        <v>141</v>
      </c>
    </row>
    <row r="315" spans="1:8" x14ac:dyDescent="0.3">
      <c r="A315" s="7">
        <v>42478</v>
      </c>
      <c r="B315" s="4" t="s">
        <v>42</v>
      </c>
      <c r="C315" s="4" t="s">
        <v>43</v>
      </c>
      <c r="D315" s="4">
        <v>1.4939100000000001</v>
      </c>
      <c r="E315" s="4">
        <v>1</v>
      </c>
      <c r="F315" s="97">
        <f t="shared" si="9"/>
        <v>102.061773588766</v>
      </c>
      <c r="G315" s="97">
        <f t="shared" si="8"/>
        <v>102.06177359</v>
      </c>
      <c r="H315" s="98" t="s">
        <v>141</v>
      </c>
    </row>
    <row r="316" spans="1:8" x14ac:dyDescent="0.3">
      <c r="A316" s="7">
        <v>42479</v>
      </c>
      <c r="B316" s="4" t="s">
        <v>42</v>
      </c>
      <c r="C316" s="4" t="s">
        <v>43</v>
      </c>
      <c r="D316" s="4">
        <v>1.4945600000000001</v>
      </c>
      <c r="E316" s="4">
        <v>1</v>
      </c>
      <c r="F316" s="97">
        <f t="shared" si="9"/>
        <v>102.065950879292</v>
      </c>
      <c r="G316" s="97">
        <f t="shared" si="8"/>
        <v>102.06595088</v>
      </c>
      <c r="H316" s="98" t="s">
        <v>141</v>
      </c>
    </row>
    <row r="317" spans="1:8" x14ac:dyDescent="0.3">
      <c r="A317" s="7">
        <v>42480</v>
      </c>
      <c r="B317" s="4" t="s">
        <v>42</v>
      </c>
      <c r="C317" s="4" t="s">
        <v>43</v>
      </c>
      <c r="D317" s="4">
        <v>1.4947699999999999</v>
      </c>
      <c r="E317" s="4">
        <v>1</v>
      </c>
      <c r="F317" s="97">
        <f t="shared" si="9"/>
        <v>102.07013015840199</v>
      </c>
      <c r="G317" s="97">
        <f t="shared" si="8"/>
        <v>102.07013016000001</v>
      </c>
      <c r="H317" s="98" t="s">
        <v>141</v>
      </c>
    </row>
    <row r="318" spans="1:8" x14ac:dyDescent="0.3">
      <c r="A318" s="7">
        <v>42481</v>
      </c>
      <c r="B318" s="4" t="s">
        <v>42</v>
      </c>
      <c r="C318" s="4" t="s">
        <v>43</v>
      </c>
      <c r="D318" s="4">
        <v>1.4945299999999999</v>
      </c>
      <c r="E318" s="4">
        <v>1</v>
      </c>
      <c r="F318" s="97">
        <f t="shared" si="9"/>
        <v>102.074310195894</v>
      </c>
      <c r="G318" s="97">
        <f t="shared" si="8"/>
        <v>102.0743102</v>
      </c>
      <c r="H318" s="98" t="s">
        <v>141</v>
      </c>
    </row>
    <row r="319" spans="1:8" x14ac:dyDescent="0.3">
      <c r="A319" s="7">
        <v>42482</v>
      </c>
      <c r="B319" s="4" t="s">
        <v>42</v>
      </c>
      <c r="C319" s="4" t="s">
        <v>43</v>
      </c>
      <c r="D319" s="4">
        <v>1.4892399999999999</v>
      </c>
      <c r="E319" s="4">
        <v>1</v>
      </c>
      <c r="F319" s="97">
        <f t="shared" si="9"/>
        <v>102.078489733396</v>
      </c>
      <c r="G319" s="97">
        <f t="shared" si="8"/>
        <v>102.07848973</v>
      </c>
      <c r="H319" s="98" t="s">
        <v>141</v>
      </c>
    </row>
    <row r="320" spans="1:8" x14ac:dyDescent="0.3">
      <c r="A320" s="7">
        <v>42485</v>
      </c>
      <c r="B320" s="4" t="s">
        <v>42</v>
      </c>
      <c r="C320" s="4" t="s">
        <v>43</v>
      </c>
      <c r="D320" s="4">
        <v>1.4939199999999999</v>
      </c>
      <c r="E320" s="4">
        <v>1</v>
      </c>
      <c r="F320" s="97">
        <f t="shared" si="9"/>
        <v>102.09098447613999</v>
      </c>
      <c r="G320" s="97">
        <f t="shared" si="8"/>
        <v>102.09098448</v>
      </c>
      <c r="H320" s="98" t="s">
        <v>141</v>
      </c>
    </row>
    <row r="321" spans="1:8" x14ac:dyDescent="0.3">
      <c r="A321" s="7">
        <v>42486</v>
      </c>
      <c r="B321" s="4" t="s">
        <v>42</v>
      </c>
      <c r="C321" s="4" t="s">
        <v>43</v>
      </c>
      <c r="D321" s="4">
        <v>1.49322</v>
      </c>
      <c r="E321" s="4">
        <v>1</v>
      </c>
      <c r="F321" s="97">
        <f t="shared" si="9"/>
        <v>102.095162990209</v>
      </c>
      <c r="G321" s="97">
        <f t="shared" si="8"/>
        <v>102.09516299000001</v>
      </c>
      <c r="H321" s="98" t="s">
        <v>141</v>
      </c>
    </row>
    <row r="322" spans="1:8" x14ac:dyDescent="0.3">
      <c r="A322" s="7">
        <v>42487</v>
      </c>
      <c r="B322" s="4" t="s">
        <v>42</v>
      </c>
      <c r="C322" s="4" t="s">
        <v>43</v>
      </c>
      <c r="D322" s="4">
        <v>1.49448</v>
      </c>
      <c r="E322" s="4">
        <v>1</v>
      </c>
      <c r="F322" s="97">
        <f t="shared" si="9"/>
        <v>102.099339717313</v>
      </c>
      <c r="G322" s="97">
        <f t="shared" si="8"/>
        <v>102.09933972</v>
      </c>
      <c r="H322" s="98" t="s">
        <v>141</v>
      </c>
    </row>
    <row r="323" spans="1:8" x14ac:dyDescent="0.3">
      <c r="A323" s="7">
        <v>42488</v>
      </c>
      <c r="B323" s="4" t="s">
        <v>42</v>
      </c>
      <c r="C323" s="4" t="s">
        <v>43</v>
      </c>
      <c r="D323" s="4">
        <v>1.4940899999999999</v>
      </c>
      <c r="E323" s="4">
        <v>1</v>
      </c>
      <c r="F323" s="97">
        <f t="shared" si="9"/>
        <v>102.10352013981201</v>
      </c>
      <c r="G323" s="97">
        <f t="shared" ref="G323:G386" si="10">ROUND(F323,8)</f>
        <v>102.10352014</v>
      </c>
      <c r="H323" s="98" t="s">
        <v>141</v>
      </c>
    </row>
    <row r="324" spans="1:8" x14ac:dyDescent="0.3">
      <c r="A324" s="7">
        <v>42489</v>
      </c>
      <c r="B324" s="4" t="s">
        <v>42</v>
      </c>
      <c r="C324" s="4" t="s">
        <v>43</v>
      </c>
      <c r="D324" s="4">
        <v>1.49177</v>
      </c>
      <c r="E324" s="4">
        <v>1</v>
      </c>
      <c r="F324" s="97">
        <f t="shared" ref="F324:F387" si="11">ROUND(F323*(ROUND(1+D323%*((A324-A323)/365),20)),20)</f>
        <v>102.107699642508</v>
      </c>
      <c r="G324" s="97">
        <f t="shared" si="10"/>
        <v>102.10769964000001</v>
      </c>
      <c r="H324" s="98" t="s">
        <v>141</v>
      </c>
    </row>
    <row r="325" spans="1:8" x14ac:dyDescent="0.3">
      <c r="A325" s="7">
        <v>42493</v>
      </c>
      <c r="B325" s="4" t="s">
        <v>42</v>
      </c>
      <c r="C325" s="4" t="s">
        <v>43</v>
      </c>
      <c r="D325" s="4">
        <v>1.49342</v>
      </c>
      <c r="E325" s="4">
        <v>1</v>
      </c>
      <c r="F325" s="97">
        <f t="shared" si="11"/>
        <v>102.124392377094</v>
      </c>
      <c r="G325" s="97">
        <f t="shared" si="10"/>
        <v>102.12439238</v>
      </c>
      <c r="H325" s="98" t="s">
        <v>141</v>
      </c>
    </row>
    <row r="326" spans="1:8" x14ac:dyDescent="0.3">
      <c r="A326" s="7">
        <v>42494</v>
      </c>
      <c r="B326" s="4" t="s">
        <v>42</v>
      </c>
      <c r="C326" s="4" t="s">
        <v>43</v>
      </c>
      <c r="D326" s="4">
        <v>1.48567</v>
      </c>
      <c r="E326" s="4">
        <v>1</v>
      </c>
      <c r="F326" s="97">
        <f t="shared" si="11"/>
        <v>102.128570859562</v>
      </c>
      <c r="G326" s="97">
        <f t="shared" si="10"/>
        <v>102.12857086</v>
      </c>
      <c r="H326" s="98" t="s">
        <v>141</v>
      </c>
    </row>
    <row r="327" spans="1:8" x14ac:dyDescent="0.3">
      <c r="A327" s="7">
        <v>42499</v>
      </c>
      <c r="B327" s="4" t="s">
        <v>42</v>
      </c>
      <c r="C327" s="4" t="s">
        <v>43</v>
      </c>
      <c r="D327" s="4">
        <v>1.4931300000000001</v>
      </c>
      <c r="E327" s="4">
        <v>1</v>
      </c>
      <c r="F327" s="97">
        <f t="shared" si="11"/>
        <v>102.149355702558</v>
      </c>
      <c r="G327" s="97">
        <f t="shared" si="10"/>
        <v>102.1493557</v>
      </c>
      <c r="H327" s="98" t="s">
        <v>141</v>
      </c>
    </row>
    <row r="328" spans="1:8" x14ac:dyDescent="0.3">
      <c r="A328" s="7">
        <v>42500</v>
      </c>
      <c r="B328" s="4" t="s">
        <v>42</v>
      </c>
      <c r="C328" s="4" t="s">
        <v>43</v>
      </c>
      <c r="D328" s="4">
        <v>1.4939</v>
      </c>
      <c r="E328" s="4">
        <v>1</v>
      </c>
      <c r="F328" s="97">
        <f t="shared" si="11"/>
        <v>102.153534394817</v>
      </c>
      <c r="G328" s="97">
        <f t="shared" si="10"/>
        <v>102.15353439</v>
      </c>
      <c r="H328" s="98" t="s">
        <v>141</v>
      </c>
    </row>
    <row r="329" spans="1:8" x14ac:dyDescent="0.3">
      <c r="A329" s="7">
        <v>42501</v>
      </c>
      <c r="B329" s="4" t="s">
        <v>42</v>
      </c>
      <c r="C329" s="4" t="s">
        <v>43</v>
      </c>
      <c r="D329" s="4">
        <v>1.4942</v>
      </c>
      <c r="E329" s="4">
        <v>1</v>
      </c>
      <c r="F329" s="97">
        <f t="shared" si="11"/>
        <v>102.157715413037</v>
      </c>
      <c r="G329" s="97">
        <f t="shared" si="10"/>
        <v>102.15771540999999</v>
      </c>
      <c r="H329" s="98" t="s">
        <v>141</v>
      </c>
    </row>
    <row r="330" spans="1:8" x14ac:dyDescent="0.3">
      <c r="A330" s="7">
        <v>42502</v>
      </c>
      <c r="B330" s="4" t="s">
        <v>42</v>
      </c>
      <c r="C330" s="4" t="s">
        <v>43</v>
      </c>
      <c r="D330" s="4">
        <v>1.49319</v>
      </c>
      <c r="E330" s="4">
        <v>1</v>
      </c>
      <c r="F330" s="97">
        <f t="shared" si="11"/>
        <v>102.16189744203299</v>
      </c>
      <c r="G330" s="97">
        <f t="shared" si="10"/>
        <v>102.16189744</v>
      </c>
      <c r="H330" s="98" t="s">
        <v>141</v>
      </c>
    </row>
    <row r="331" spans="1:8" x14ac:dyDescent="0.3">
      <c r="A331" s="7">
        <v>42503</v>
      </c>
      <c r="B331" s="4" t="s">
        <v>42</v>
      </c>
      <c r="C331" s="4" t="s">
        <v>43</v>
      </c>
      <c r="D331" s="4">
        <v>1.49363</v>
      </c>
      <c r="E331" s="4">
        <v>1</v>
      </c>
      <c r="F331" s="97">
        <f t="shared" si="11"/>
        <v>102.166076815284</v>
      </c>
      <c r="G331" s="97">
        <f t="shared" si="10"/>
        <v>102.16607682</v>
      </c>
      <c r="H331" s="98" t="s">
        <v>141</v>
      </c>
    </row>
    <row r="332" spans="1:8" x14ac:dyDescent="0.3">
      <c r="A332" s="7">
        <v>42506</v>
      </c>
      <c r="B332" s="4" t="s">
        <v>42</v>
      </c>
      <c r="C332" s="4" t="s">
        <v>43</v>
      </c>
      <c r="D332" s="4">
        <v>1.47881</v>
      </c>
      <c r="E332" s="4">
        <v>1</v>
      </c>
      <c r="F332" s="97">
        <f t="shared" si="11"/>
        <v>102.178619142735</v>
      </c>
      <c r="G332" s="97">
        <f t="shared" si="10"/>
        <v>102.17861914</v>
      </c>
      <c r="H332" s="98" t="s">
        <v>141</v>
      </c>
    </row>
    <row r="333" spans="1:8" x14ac:dyDescent="0.3">
      <c r="A333" s="7">
        <v>42507</v>
      </c>
      <c r="B333" s="4" t="s">
        <v>42</v>
      </c>
      <c r="C333" s="4" t="s">
        <v>43</v>
      </c>
      <c r="D333" s="4">
        <v>1.49393</v>
      </c>
      <c r="E333" s="4">
        <v>1</v>
      </c>
      <c r="F333" s="97">
        <f t="shared" si="11"/>
        <v>102.182758944483</v>
      </c>
      <c r="G333" s="97">
        <f t="shared" si="10"/>
        <v>102.18275894</v>
      </c>
      <c r="H333" s="98" t="s">
        <v>141</v>
      </c>
    </row>
    <row r="334" spans="1:8" x14ac:dyDescent="0.3">
      <c r="A334" s="7">
        <v>42508</v>
      </c>
      <c r="B334" s="4" t="s">
        <v>42</v>
      </c>
      <c r="C334" s="4" t="s">
        <v>43</v>
      </c>
      <c r="D334" s="4">
        <v>1.4936</v>
      </c>
      <c r="E334" s="4">
        <v>1</v>
      </c>
      <c r="F334" s="97">
        <f t="shared" si="11"/>
        <v>102.186941242814</v>
      </c>
      <c r="G334" s="97">
        <f t="shared" si="10"/>
        <v>102.18694124</v>
      </c>
      <c r="H334" s="98" t="s">
        <v>141</v>
      </c>
    </row>
    <row r="335" spans="1:8" x14ac:dyDescent="0.3">
      <c r="A335" s="7">
        <v>42509</v>
      </c>
      <c r="B335" s="4" t="s">
        <v>42</v>
      </c>
      <c r="C335" s="4" t="s">
        <v>43</v>
      </c>
      <c r="D335" s="4">
        <v>1.4923500000000001</v>
      </c>
      <c r="E335" s="4">
        <v>1</v>
      </c>
      <c r="F335" s="97">
        <f t="shared" si="11"/>
        <v>102.191122788443</v>
      </c>
      <c r="G335" s="97">
        <f t="shared" si="10"/>
        <v>102.19112278999999</v>
      </c>
      <c r="H335" s="98" t="s">
        <v>141</v>
      </c>
    </row>
    <row r="336" spans="1:8" x14ac:dyDescent="0.3">
      <c r="A336" s="7">
        <v>42513</v>
      </c>
      <c r="B336" s="4" t="s">
        <v>42</v>
      </c>
      <c r="C336" s="4" t="s">
        <v>43</v>
      </c>
      <c r="D336" s="4">
        <v>1.49014</v>
      </c>
      <c r="E336" s="4">
        <v>1</v>
      </c>
      <c r="F336" s="97">
        <f t="shared" si="11"/>
        <v>102.207835656618</v>
      </c>
      <c r="G336" s="97">
        <f t="shared" si="10"/>
        <v>102.20783566</v>
      </c>
      <c r="H336" s="98" t="s">
        <v>141</v>
      </c>
    </row>
    <row r="337" spans="1:8" x14ac:dyDescent="0.3">
      <c r="A337" s="7">
        <v>42514</v>
      </c>
      <c r="B337" s="4" t="s">
        <v>42</v>
      </c>
      <c r="C337" s="4" t="s">
        <v>43</v>
      </c>
      <c r="D337" s="4">
        <v>1.49271</v>
      </c>
      <c r="E337" s="4">
        <v>1</v>
      </c>
      <c r="F337" s="97">
        <f t="shared" si="11"/>
        <v>102.21200836851401</v>
      </c>
      <c r="G337" s="97">
        <f t="shared" si="10"/>
        <v>102.21200837000001</v>
      </c>
      <c r="H337" s="98" t="s">
        <v>141</v>
      </c>
    </row>
    <row r="338" spans="1:8" x14ac:dyDescent="0.3">
      <c r="A338" s="7">
        <v>42515</v>
      </c>
      <c r="B338" s="4" t="s">
        <v>42</v>
      </c>
      <c r="C338" s="4" t="s">
        <v>43</v>
      </c>
      <c r="D338" s="4">
        <v>1.49197</v>
      </c>
      <c r="E338" s="4">
        <v>1</v>
      </c>
      <c r="F338" s="97">
        <f t="shared" si="11"/>
        <v>102.21618844760999</v>
      </c>
      <c r="G338" s="97">
        <f t="shared" si="10"/>
        <v>102.21618845</v>
      </c>
      <c r="H338" s="98" t="s">
        <v>141</v>
      </c>
    </row>
    <row r="339" spans="1:8" x14ac:dyDescent="0.3">
      <c r="A339" s="7">
        <v>42516</v>
      </c>
      <c r="B339" s="4" t="s">
        <v>42</v>
      </c>
      <c r="C339" s="4" t="s">
        <v>43</v>
      </c>
      <c r="D339" s="4">
        <v>1.4933000000000001</v>
      </c>
      <c r="E339" s="4">
        <v>1</v>
      </c>
      <c r="F339" s="97">
        <f t="shared" si="11"/>
        <v>102.220366625327</v>
      </c>
      <c r="G339" s="97">
        <f t="shared" si="10"/>
        <v>102.22036663</v>
      </c>
      <c r="H339" s="98" t="s">
        <v>141</v>
      </c>
    </row>
    <row r="340" spans="1:8" x14ac:dyDescent="0.3">
      <c r="A340" s="7">
        <v>42517</v>
      </c>
      <c r="B340" s="4" t="s">
        <v>42</v>
      </c>
      <c r="C340" s="4" t="s">
        <v>43</v>
      </c>
      <c r="D340" s="4">
        <v>1.49387</v>
      </c>
      <c r="E340" s="4">
        <v>1</v>
      </c>
      <c r="F340" s="97">
        <f t="shared" si="11"/>
        <v>102.224548698573</v>
      </c>
      <c r="G340" s="97">
        <f t="shared" si="10"/>
        <v>102.2245487</v>
      </c>
      <c r="H340" s="98" t="s">
        <v>141</v>
      </c>
    </row>
    <row r="341" spans="1:8" x14ac:dyDescent="0.3">
      <c r="A341" s="7">
        <v>42520</v>
      </c>
      <c r="B341" s="4" t="s">
        <v>42</v>
      </c>
      <c r="C341" s="4" t="s">
        <v>43</v>
      </c>
      <c r="D341" s="4">
        <v>1.49302</v>
      </c>
      <c r="E341" s="4">
        <v>1</v>
      </c>
      <c r="F341" s="97">
        <f t="shared" si="11"/>
        <v>102.237100220757</v>
      </c>
      <c r="G341" s="97">
        <f t="shared" si="10"/>
        <v>102.23710022</v>
      </c>
      <c r="H341" s="98" t="s">
        <v>141</v>
      </c>
    </row>
    <row r="342" spans="1:8" x14ac:dyDescent="0.3">
      <c r="A342" s="7">
        <v>42521</v>
      </c>
      <c r="B342" s="4" t="s">
        <v>42</v>
      </c>
      <c r="C342" s="4" t="s">
        <v>43</v>
      </c>
      <c r="D342" s="4">
        <v>1.4936700000000001</v>
      </c>
      <c r="E342" s="4">
        <v>1</v>
      </c>
      <c r="F342" s="97">
        <f t="shared" si="11"/>
        <v>102.24128219432799</v>
      </c>
      <c r="G342" s="97">
        <f t="shared" si="10"/>
        <v>102.24128219000001</v>
      </c>
      <c r="H342" s="98" t="s">
        <v>141</v>
      </c>
    </row>
    <row r="343" spans="1:8" x14ac:dyDescent="0.3">
      <c r="A343" s="7">
        <v>42522</v>
      </c>
      <c r="B343" s="4" t="s">
        <v>42</v>
      </c>
      <c r="C343" s="4" t="s">
        <v>43</v>
      </c>
      <c r="D343" s="4">
        <v>1.49397</v>
      </c>
      <c r="E343" s="4">
        <v>1</v>
      </c>
      <c r="F343" s="97">
        <f t="shared" si="11"/>
        <v>102.245466159697</v>
      </c>
      <c r="G343" s="97">
        <f t="shared" si="10"/>
        <v>102.24546616000001</v>
      </c>
      <c r="H343" s="98" t="s">
        <v>141</v>
      </c>
    </row>
    <row r="344" spans="1:8" x14ac:dyDescent="0.3">
      <c r="A344" s="7">
        <v>42523</v>
      </c>
      <c r="B344" s="4" t="s">
        <v>42</v>
      </c>
      <c r="C344" s="4" t="s">
        <v>43</v>
      </c>
      <c r="D344" s="4">
        <v>1.4947900000000001</v>
      </c>
      <c r="E344" s="4">
        <v>1</v>
      </c>
      <c r="F344" s="97">
        <f t="shared" si="11"/>
        <v>102.249651136658</v>
      </c>
      <c r="G344" s="97">
        <f t="shared" si="10"/>
        <v>102.24965114</v>
      </c>
      <c r="H344" s="98" t="s">
        <v>141</v>
      </c>
    </row>
    <row r="345" spans="1:8" x14ac:dyDescent="0.3">
      <c r="A345" s="7">
        <v>42524</v>
      </c>
      <c r="B345" s="4" t="s">
        <v>42</v>
      </c>
      <c r="C345" s="4" t="s">
        <v>43</v>
      </c>
      <c r="D345" s="4">
        <v>1.4952300000000001</v>
      </c>
      <c r="E345" s="4">
        <v>1</v>
      </c>
      <c r="F345" s="97">
        <f t="shared" si="11"/>
        <v>102.253838582028</v>
      </c>
      <c r="G345" s="97">
        <f t="shared" si="10"/>
        <v>102.25383857999999</v>
      </c>
      <c r="H345" s="98" t="s">
        <v>141</v>
      </c>
    </row>
    <row r="346" spans="1:8" x14ac:dyDescent="0.3">
      <c r="A346" s="7">
        <v>42527</v>
      </c>
      <c r="B346" s="4" t="s">
        <v>42</v>
      </c>
      <c r="C346" s="4" t="s">
        <v>43</v>
      </c>
      <c r="D346" s="4">
        <v>1.4936</v>
      </c>
      <c r="E346" s="4">
        <v>1</v>
      </c>
      <c r="F346" s="97">
        <f t="shared" si="11"/>
        <v>102.26640513055401</v>
      </c>
      <c r="G346" s="97">
        <f t="shared" si="10"/>
        <v>102.26640513</v>
      </c>
      <c r="H346" s="98" t="s">
        <v>141</v>
      </c>
    </row>
    <row r="347" spans="1:8" x14ac:dyDescent="0.3">
      <c r="A347" s="7">
        <v>42528</v>
      </c>
      <c r="B347" s="4" t="s">
        <v>42</v>
      </c>
      <c r="C347" s="4" t="s">
        <v>43</v>
      </c>
      <c r="D347" s="4">
        <v>1.49471</v>
      </c>
      <c r="E347" s="4">
        <v>1</v>
      </c>
      <c r="F347" s="97">
        <f t="shared" si="11"/>
        <v>102.27058992788901</v>
      </c>
      <c r="G347" s="97">
        <f t="shared" si="10"/>
        <v>102.27058993</v>
      </c>
      <c r="H347" s="98" t="s">
        <v>141</v>
      </c>
    </row>
    <row r="348" spans="1:8" x14ac:dyDescent="0.3">
      <c r="A348" s="7">
        <v>42529</v>
      </c>
      <c r="B348" s="4" t="s">
        <v>42</v>
      </c>
      <c r="C348" s="4" t="s">
        <v>43</v>
      </c>
      <c r="D348" s="4">
        <v>1.49244</v>
      </c>
      <c r="E348" s="4">
        <v>1</v>
      </c>
      <c r="F348" s="97">
        <f t="shared" si="11"/>
        <v>102.274778006614</v>
      </c>
      <c r="G348" s="97">
        <f t="shared" si="10"/>
        <v>102.27477801000001</v>
      </c>
      <c r="H348" s="98" t="s">
        <v>141</v>
      </c>
    </row>
    <row r="349" spans="1:8" x14ac:dyDescent="0.3">
      <c r="A349" s="7">
        <v>42530</v>
      </c>
      <c r="B349" s="4" t="s">
        <v>42</v>
      </c>
      <c r="C349" s="4" t="s">
        <v>43</v>
      </c>
      <c r="D349" s="4">
        <v>1.4948699999999999</v>
      </c>
      <c r="E349" s="4">
        <v>1</v>
      </c>
      <c r="F349" s="97">
        <f t="shared" si="11"/>
        <v>102.278959896194</v>
      </c>
      <c r="G349" s="97">
        <f t="shared" si="10"/>
        <v>102.2789599</v>
      </c>
      <c r="H349" s="98" t="s">
        <v>141</v>
      </c>
    </row>
    <row r="350" spans="1:8" x14ac:dyDescent="0.3">
      <c r="A350" s="7">
        <v>42531</v>
      </c>
      <c r="B350" s="4" t="s">
        <v>42</v>
      </c>
      <c r="C350" s="4" t="s">
        <v>43</v>
      </c>
      <c r="D350" s="4">
        <v>1.49434</v>
      </c>
      <c r="E350" s="4">
        <v>1</v>
      </c>
      <c r="F350" s="97">
        <f t="shared" si="11"/>
        <v>102.283148766024</v>
      </c>
      <c r="G350" s="97">
        <f t="shared" si="10"/>
        <v>102.28314877</v>
      </c>
      <c r="H350" s="98" t="s">
        <v>141</v>
      </c>
    </row>
    <row r="351" spans="1:8" x14ac:dyDescent="0.3">
      <c r="A351" s="7">
        <v>42534</v>
      </c>
      <c r="B351" s="4" t="s">
        <v>42</v>
      </c>
      <c r="C351" s="4" t="s">
        <v>43</v>
      </c>
      <c r="D351" s="4">
        <v>1.4943200000000001</v>
      </c>
      <c r="E351" s="4">
        <v>1</v>
      </c>
      <c r="F351" s="97">
        <f t="shared" si="11"/>
        <v>102.29571143456</v>
      </c>
      <c r="G351" s="97">
        <f t="shared" si="10"/>
        <v>102.29571143</v>
      </c>
      <c r="H351" s="98" t="s">
        <v>141</v>
      </c>
    </row>
    <row r="352" spans="1:8" x14ac:dyDescent="0.3">
      <c r="A352" s="7">
        <v>42535</v>
      </c>
      <c r="B352" s="4" t="s">
        <v>42</v>
      </c>
      <c r="C352" s="4" t="s">
        <v>43</v>
      </c>
      <c r="D352" s="4">
        <v>1.49464</v>
      </c>
      <c r="E352" s="4">
        <v>1</v>
      </c>
      <c r="F352" s="97">
        <f t="shared" si="11"/>
        <v>102.299899449012</v>
      </c>
      <c r="G352" s="97">
        <f t="shared" si="10"/>
        <v>102.29989945</v>
      </c>
      <c r="H352" s="98" t="s">
        <v>141</v>
      </c>
    </row>
    <row r="353" spans="1:8" x14ac:dyDescent="0.3">
      <c r="A353" s="7">
        <v>42536</v>
      </c>
      <c r="B353" s="4" t="s">
        <v>42</v>
      </c>
      <c r="C353" s="4" t="s">
        <v>43</v>
      </c>
      <c r="D353" s="4">
        <v>1.49461</v>
      </c>
      <c r="E353" s="4">
        <v>1</v>
      </c>
      <c r="F353" s="97">
        <f t="shared" si="11"/>
        <v>102.304088531799</v>
      </c>
      <c r="G353" s="97">
        <f t="shared" si="10"/>
        <v>102.30408853</v>
      </c>
      <c r="H353" s="98" t="s">
        <v>141</v>
      </c>
    </row>
    <row r="354" spans="1:8" x14ac:dyDescent="0.3">
      <c r="A354" s="7">
        <v>42537</v>
      </c>
      <c r="B354" s="4" t="s">
        <v>42</v>
      </c>
      <c r="C354" s="4" t="s">
        <v>43</v>
      </c>
      <c r="D354" s="4">
        <v>1.49119</v>
      </c>
      <c r="E354" s="4">
        <v>1</v>
      </c>
      <c r="F354" s="97">
        <f t="shared" si="11"/>
        <v>102.30827770203901</v>
      </c>
      <c r="G354" s="97">
        <f t="shared" si="10"/>
        <v>102.3082777</v>
      </c>
      <c r="H354" s="98" t="s">
        <v>141</v>
      </c>
    </row>
    <row r="355" spans="1:8" x14ac:dyDescent="0.3">
      <c r="A355" s="7">
        <v>42538</v>
      </c>
      <c r="B355" s="4" t="s">
        <v>42</v>
      </c>
      <c r="C355" s="4" t="s">
        <v>43</v>
      </c>
      <c r="D355" s="4">
        <v>1.49404</v>
      </c>
      <c r="E355" s="4">
        <v>1</v>
      </c>
      <c r="F355" s="97">
        <f t="shared" si="11"/>
        <v>102.31245745767301</v>
      </c>
      <c r="G355" s="97">
        <f t="shared" si="10"/>
        <v>102.31245746</v>
      </c>
      <c r="H355" s="98" t="s">
        <v>141</v>
      </c>
    </row>
    <row r="356" spans="1:8" x14ac:dyDescent="0.3">
      <c r="A356" s="7">
        <v>42541</v>
      </c>
      <c r="B356" s="4" t="s">
        <v>42</v>
      </c>
      <c r="C356" s="4" t="s">
        <v>43</v>
      </c>
      <c r="D356" s="4">
        <v>1.49444</v>
      </c>
      <c r="E356" s="4">
        <v>1</v>
      </c>
      <c r="F356" s="97">
        <f t="shared" si="11"/>
        <v>102.325021203202</v>
      </c>
      <c r="G356" s="97">
        <f t="shared" si="10"/>
        <v>102.32502119999999</v>
      </c>
      <c r="H356" s="98" t="s">
        <v>141</v>
      </c>
    </row>
    <row r="357" spans="1:8" x14ac:dyDescent="0.3">
      <c r="A357" s="7">
        <v>42542</v>
      </c>
      <c r="B357" s="4" t="s">
        <v>42</v>
      </c>
      <c r="C357" s="4" t="s">
        <v>43</v>
      </c>
      <c r="D357" s="4">
        <v>1.49299</v>
      </c>
      <c r="E357" s="4">
        <v>1</v>
      </c>
      <c r="F357" s="97">
        <f t="shared" si="11"/>
        <v>102.32921075401499</v>
      </c>
      <c r="G357" s="97">
        <f t="shared" si="10"/>
        <v>102.32921075</v>
      </c>
      <c r="H357" s="98" t="s">
        <v>141</v>
      </c>
    </row>
    <row r="358" spans="1:8" x14ac:dyDescent="0.3">
      <c r="A358" s="7">
        <v>42543</v>
      </c>
      <c r="B358" s="4" t="s">
        <v>42</v>
      </c>
      <c r="C358" s="4" t="s">
        <v>43</v>
      </c>
      <c r="D358" s="4">
        <v>1.49478</v>
      </c>
      <c r="E358" s="4">
        <v>1</v>
      </c>
      <c r="F358" s="97">
        <f t="shared" si="11"/>
        <v>102.33339641123101</v>
      </c>
      <c r="G358" s="97">
        <f t="shared" si="10"/>
        <v>102.33339641000001</v>
      </c>
      <c r="H358" s="98" t="s">
        <v>141</v>
      </c>
    </row>
    <row r="359" spans="1:8" x14ac:dyDescent="0.3">
      <c r="A359" s="7">
        <v>42544</v>
      </c>
      <c r="B359" s="4" t="s">
        <v>42</v>
      </c>
      <c r="C359" s="4" t="s">
        <v>43</v>
      </c>
      <c r="D359" s="4">
        <v>1.49481</v>
      </c>
      <c r="E359" s="4">
        <v>1</v>
      </c>
      <c r="F359" s="97">
        <f t="shared" si="11"/>
        <v>102.337587258198</v>
      </c>
      <c r="G359" s="97">
        <f t="shared" si="10"/>
        <v>102.33758726000001</v>
      </c>
      <c r="H359" s="98" t="s">
        <v>141</v>
      </c>
    </row>
    <row r="360" spans="1:8" x14ac:dyDescent="0.3">
      <c r="A360" s="7">
        <v>42545</v>
      </c>
      <c r="B360" s="4" t="s">
        <v>42</v>
      </c>
      <c r="C360" s="4" t="s">
        <v>43</v>
      </c>
      <c r="D360" s="4">
        <v>1.49553</v>
      </c>
      <c r="E360" s="4">
        <v>1</v>
      </c>
      <c r="F360" s="97">
        <f t="shared" si="11"/>
        <v>102.341778360905</v>
      </c>
      <c r="G360" s="97">
        <f t="shared" si="10"/>
        <v>102.34177836000001</v>
      </c>
      <c r="H360" s="98" t="s">
        <v>141</v>
      </c>
    </row>
    <row r="361" spans="1:8" x14ac:dyDescent="0.3">
      <c r="A361" s="7">
        <v>42548</v>
      </c>
      <c r="B361" s="4" t="s">
        <v>42</v>
      </c>
      <c r="C361" s="4" t="s">
        <v>43</v>
      </c>
      <c r="D361" s="4">
        <v>1.4945999999999999</v>
      </c>
      <c r="E361" s="4">
        <v>1</v>
      </c>
      <c r="F361" s="97">
        <f t="shared" si="11"/>
        <v>102.35435824034001</v>
      </c>
      <c r="G361" s="97">
        <f t="shared" si="10"/>
        <v>102.35435824</v>
      </c>
      <c r="H361" s="98" t="s">
        <v>141</v>
      </c>
    </row>
    <row r="362" spans="1:8" x14ac:dyDescent="0.3">
      <c r="A362" s="7">
        <v>42549</v>
      </c>
      <c r="B362" s="4" t="s">
        <v>42</v>
      </c>
      <c r="C362" s="4" t="s">
        <v>43</v>
      </c>
      <c r="D362" s="4">
        <v>1.4938899999999999</v>
      </c>
      <c r="E362" s="4">
        <v>1</v>
      </c>
      <c r="F362" s="97">
        <f t="shared" si="11"/>
        <v>102.358549440993</v>
      </c>
      <c r="G362" s="97">
        <f t="shared" si="10"/>
        <v>102.35854944</v>
      </c>
      <c r="H362" s="98" t="s">
        <v>141</v>
      </c>
    </row>
    <row r="363" spans="1:8" x14ac:dyDescent="0.3">
      <c r="A363" s="7">
        <v>42550</v>
      </c>
      <c r="B363" s="4" t="s">
        <v>42</v>
      </c>
      <c r="C363" s="4" t="s">
        <v>43</v>
      </c>
      <c r="D363" s="4">
        <v>1.4947699999999999</v>
      </c>
      <c r="E363" s="4">
        <v>1</v>
      </c>
      <c r="F363" s="97">
        <f t="shared" si="11"/>
        <v>102.362738822183</v>
      </c>
      <c r="G363" s="97">
        <f t="shared" si="10"/>
        <v>102.36273882</v>
      </c>
      <c r="H363" s="98" t="s">
        <v>141</v>
      </c>
    </row>
    <row r="364" spans="1:8" x14ac:dyDescent="0.3">
      <c r="A364" s="7">
        <v>42551</v>
      </c>
      <c r="B364" s="4" t="s">
        <v>42</v>
      </c>
      <c r="C364" s="4" t="s">
        <v>43</v>
      </c>
      <c r="D364" s="4">
        <v>1.4920100000000001</v>
      </c>
      <c r="E364" s="4">
        <v>1</v>
      </c>
      <c r="F364" s="97">
        <f t="shared" si="11"/>
        <v>102.36693084276099</v>
      </c>
      <c r="G364" s="97">
        <f t="shared" si="10"/>
        <v>102.36693083999999</v>
      </c>
      <c r="H364" s="98" t="s">
        <v>141</v>
      </c>
    </row>
    <row r="365" spans="1:8" x14ac:dyDescent="0.3">
      <c r="A365" s="7">
        <v>42555</v>
      </c>
      <c r="B365" s="4" t="s">
        <v>42</v>
      </c>
      <c r="C365" s="4" t="s">
        <v>43</v>
      </c>
      <c r="D365" s="4">
        <v>1.49074</v>
      </c>
      <c r="E365" s="4">
        <v>1</v>
      </c>
      <c r="F365" s="97">
        <f t="shared" si="11"/>
        <v>102.38366864928101</v>
      </c>
      <c r="G365" s="97">
        <f t="shared" si="10"/>
        <v>102.38366865</v>
      </c>
      <c r="H365" s="98" t="s">
        <v>141</v>
      </c>
    </row>
    <row r="366" spans="1:8" x14ac:dyDescent="0.3">
      <c r="A366" s="7">
        <v>42556</v>
      </c>
      <c r="B366" s="4" t="s">
        <v>42</v>
      </c>
      <c r="C366" s="4" t="s">
        <v>43</v>
      </c>
      <c r="D366" s="4">
        <v>1.49485</v>
      </c>
      <c r="E366" s="4">
        <v>1</v>
      </c>
      <c r="F366" s="97">
        <f t="shared" si="11"/>
        <v>102.38785022271099</v>
      </c>
      <c r="G366" s="97">
        <f t="shared" si="10"/>
        <v>102.38785022</v>
      </c>
      <c r="H366" s="98" t="s">
        <v>141</v>
      </c>
    </row>
    <row r="367" spans="1:8" x14ac:dyDescent="0.3">
      <c r="A367" s="7">
        <v>42557</v>
      </c>
      <c r="B367" s="4" t="s">
        <v>42</v>
      </c>
      <c r="C367" s="4" t="s">
        <v>43</v>
      </c>
      <c r="D367" s="4">
        <v>1.49404</v>
      </c>
      <c r="E367" s="4">
        <v>1</v>
      </c>
      <c r="F367" s="97">
        <f t="shared" si="11"/>
        <v>102.392043496078</v>
      </c>
      <c r="G367" s="97">
        <f t="shared" si="10"/>
        <v>102.3920435</v>
      </c>
      <c r="H367" s="98" t="s">
        <v>141</v>
      </c>
    </row>
    <row r="368" spans="1:8" x14ac:dyDescent="0.3">
      <c r="A368" s="7">
        <v>42558</v>
      </c>
      <c r="B368" s="4" t="s">
        <v>42</v>
      </c>
      <c r="C368" s="4" t="s">
        <v>43</v>
      </c>
      <c r="D368" s="4">
        <v>1.4943599999999999</v>
      </c>
      <c r="E368" s="4">
        <v>1</v>
      </c>
      <c r="F368" s="97">
        <f t="shared" si="11"/>
        <v>102.396234668918</v>
      </c>
      <c r="G368" s="97">
        <f t="shared" si="10"/>
        <v>102.39623467</v>
      </c>
      <c r="H368" s="98" t="s">
        <v>141</v>
      </c>
    </row>
    <row r="369" spans="1:8" x14ac:dyDescent="0.3">
      <c r="A369" s="7">
        <v>42559</v>
      </c>
      <c r="B369" s="4" t="s">
        <v>42</v>
      </c>
      <c r="C369" s="4" t="s">
        <v>43</v>
      </c>
      <c r="D369" s="4">
        <v>1.49603</v>
      </c>
      <c r="E369" s="4">
        <v>1</v>
      </c>
      <c r="F369" s="97">
        <f t="shared" si="11"/>
        <v>102.400426911034</v>
      </c>
      <c r="G369" s="97">
        <f t="shared" si="10"/>
        <v>102.40042690999999</v>
      </c>
      <c r="H369" s="98" t="s">
        <v>141</v>
      </c>
    </row>
    <row r="370" spans="1:8" x14ac:dyDescent="0.3">
      <c r="A370" s="7">
        <v>42562</v>
      </c>
      <c r="B370" s="4" t="s">
        <v>42</v>
      </c>
      <c r="C370" s="4" t="s">
        <v>43</v>
      </c>
      <c r="D370" s="4">
        <v>1.49516</v>
      </c>
      <c r="E370" s="4">
        <v>1</v>
      </c>
      <c r="F370" s="97">
        <f t="shared" si="11"/>
        <v>102.413018207801</v>
      </c>
      <c r="G370" s="97">
        <f t="shared" si="10"/>
        <v>102.41301821</v>
      </c>
      <c r="H370" s="98" t="s">
        <v>141</v>
      </c>
    </row>
    <row r="371" spans="1:8" x14ac:dyDescent="0.3">
      <c r="A371" s="7">
        <v>42563</v>
      </c>
      <c r="B371" s="4" t="s">
        <v>42</v>
      </c>
      <c r="C371" s="4" t="s">
        <v>43</v>
      </c>
      <c r="D371" s="4">
        <v>1.49594</v>
      </c>
      <c r="E371" s="4">
        <v>1</v>
      </c>
      <c r="F371" s="97">
        <f t="shared" si="11"/>
        <v>102.417213381727</v>
      </c>
      <c r="G371" s="97">
        <f t="shared" si="10"/>
        <v>102.41721338000001</v>
      </c>
      <c r="H371" s="98" t="s">
        <v>141</v>
      </c>
    </row>
    <row r="372" spans="1:8" x14ac:dyDescent="0.3">
      <c r="A372" s="7">
        <v>42564</v>
      </c>
      <c r="B372" s="4" t="s">
        <v>42</v>
      </c>
      <c r="C372" s="4" t="s">
        <v>43</v>
      </c>
      <c r="D372" s="4">
        <v>1.4961100000000001</v>
      </c>
      <c r="E372" s="4">
        <v>1</v>
      </c>
      <c r="F372" s="97">
        <f t="shared" si="11"/>
        <v>102.421410916143</v>
      </c>
      <c r="G372" s="97">
        <f t="shared" si="10"/>
        <v>102.42141092</v>
      </c>
      <c r="H372" s="98" t="s">
        <v>141</v>
      </c>
    </row>
    <row r="373" spans="1:8" x14ac:dyDescent="0.3">
      <c r="A373" s="7">
        <v>42565</v>
      </c>
      <c r="B373" s="4" t="s">
        <v>42</v>
      </c>
      <c r="C373" s="4" t="s">
        <v>43</v>
      </c>
      <c r="D373" s="4">
        <v>1.49516</v>
      </c>
      <c r="E373" s="4">
        <v>1</v>
      </c>
      <c r="F373" s="97">
        <f t="shared" si="11"/>
        <v>102.42560909962501</v>
      </c>
      <c r="G373" s="97">
        <f t="shared" si="10"/>
        <v>102.4256091</v>
      </c>
      <c r="H373" s="98" t="s">
        <v>141</v>
      </c>
    </row>
    <row r="374" spans="1:8" x14ac:dyDescent="0.3">
      <c r="A374" s="7">
        <v>42566</v>
      </c>
      <c r="B374" s="4" t="s">
        <v>42</v>
      </c>
      <c r="C374" s="4" t="s">
        <v>43</v>
      </c>
      <c r="D374" s="4">
        <v>1.49556</v>
      </c>
      <c r="E374" s="4">
        <v>1</v>
      </c>
      <c r="F374" s="97">
        <f t="shared" si="11"/>
        <v>102.429804789315</v>
      </c>
      <c r="G374" s="97">
        <f t="shared" si="10"/>
        <v>102.42980479000001</v>
      </c>
      <c r="H374" s="98" t="s">
        <v>141</v>
      </c>
    </row>
    <row r="375" spans="1:8" x14ac:dyDescent="0.3">
      <c r="A375" s="7">
        <v>42571</v>
      </c>
      <c r="B375" s="4" t="s">
        <v>42</v>
      </c>
      <c r="C375" s="4" t="s">
        <v>43</v>
      </c>
      <c r="D375" s="4">
        <v>1.4959499999999999</v>
      </c>
      <c r="E375" s="4">
        <v>1</v>
      </c>
      <c r="F375" s="97">
        <f t="shared" si="11"/>
        <v>102.450789709706</v>
      </c>
      <c r="G375" s="97">
        <f t="shared" si="10"/>
        <v>102.45078971</v>
      </c>
      <c r="H375" s="98" t="s">
        <v>141</v>
      </c>
    </row>
    <row r="376" spans="1:8" x14ac:dyDescent="0.3">
      <c r="A376" s="7">
        <v>42572</v>
      </c>
      <c r="B376" s="4" t="s">
        <v>42</v>
      </c>
      <c r="C376" s="4" t="s">
        <v>43</v>
      </c>
      <c r="D376" s="4">
        <v>1.4964</v>
      </c>
      <c r="E376" s="4">
        <v>1</v>
      </c>
      <c r="F376" s="97">
        <f t="shared" si="11"/>
        <v>102.454988648305</v>
      </c>
      <c r="G376" s="97">
        <f t="shared" si="10"/>
        <v>102.45498865</v>
      </c>
      <c r="H376" s="98" t="s">
        <v>141</v>
      </c>
    </row>
    <row r="377" spans="1:8" x14ac:dyDescent="0.3">
      <c r="A377" s="7">
        <v>42573</v>
      </c>
      <c r="B377" s="4" t="s">
        <v>42</v>
      </c>
      <c r="C377" s="4" t="s">
        <v>43</v>
      </c>
      <c r="D377" s="4">
        <v>1.4965999999999999</v>
      </c>
      <c r="E377" s="4">
        <v>1</v>
      </c>
      <c r="F377" s="97">
        <f t="shared" si="11"/>
        <v>102.459189022141</v>
      </c>
      <c r="G377" s="97">
        <f t="shared" si="10"/>
        <v>102.45918902</v>
      </c>
      <c r="H377" s="98" t="s">
        <v>141</v>
      </c>
    </row>
    <row r="378" spans="1:8" x14ac:dyDescent="0.3">
      <c r="A378" s="7">
        <v>42576</v>
      </c>
      <c r="B378" s="4" t="s">
        <v>42</v>
      </c>
      <c r="C378" s="4" t="s">
        <v>43</v>
      </c>
      <c r="D378" s="4">
        <v>1.49675</v>
      </c>
      <c r="E378" s="4">
        <v>1</v>
      </c>
      <c r="F378" s="97">
        <f t="shared" si="11"/>
        <v>102.47179234452101</v>
      </c>
      <c r="G378" s="97">
        <f t="shared" si="10"/>
        <v>102.47179233999999</v>
      </c>
      <c r="H378" s="98" t="s">
        <v>141</v>
      </c>
    </row>
    <row r="379" spans="1:8" x14ac:dyDescent="0.3">
      <c r="A379" s="7">
        <v>42577</v>
      </c>
      <c r="B379" s="4" t="s">
        <v>42</v>
      </c>
      <c r="C379" s="4" t="s">
        <v>43</v>
      </c>
      <c r="D379" s="4">
        <v>1.49458</v>
      </c>
      <c r="E379" s="4">
        <v>1</v>
      </c>
      <c r="F379" s="97">
        <f t="shared" si="11"/>
        <v>102.475994389869</v>
      </c>
      <c r="G379" s="97">
        <f t="shared" si="10"/>
        <v>102.47599439</v>
      </c>
      <c r="H379" s="98" t="s">
        <v>141</v>
      </c>
    </row>
    <row r="380" spans="1:8" x14ac:dyDescent="0.3">
      <c r="A380" s="7">
        <v>42578</v>
      </c>
      <c r="B380" s="4" t="s">
        <v>42</v>
      </c>
      <c r="C380" s="4" t="s">
        <v>43</v>
      </c>
      <c r="D380" s="4">
        <v>1.49648</v>
      </c>
      <c r="E380" s="4">
        <v>1</v>
      </c>
      <c r="F380" s="97">
        <f t="shared" si="11"/>
        <v>102.480190515121</v>
      </c>
      <c r="G380" s="97">
        <f t="shared" si="10"/>
        <v>102.48019051999999</v>
      </c>
      <c r="H380" s="98" t="s">
        <v>141</v>
      </c>
    </row>
    <row r="381" spans="1:8" x14ac:dyDescent="0.3">
      <c r="A381" s="7">
        <v>42579</v>
      </c>
      <c r="B381" s="4" t="s">
        <v>42</v>
      </c>
      <c r="C381" s="4" t="s">
        <v>43</v>
      </c>
      <c r="D381" s="4">
        <v>1.49515</v>
      </c>
      <c r="E381" s="4">
        <v>1</v>
      </c>
      <c r="F381" s="97">
        <f t="shared" si="11"/>
        <v>102.48439214677801</v>
      </c>
      <c r="G381" s="97">
        <f t="shared" si="10"/>
        <v>102.48439215000001</v>
      </c>
      <c r="H381" s="98" t="s">
        <v>141</v>
      </c>
    </row>
    <row r="382" spans="1:8" x14ac:dyDescent="0.3">
      <c r="A382" s="7">
        <v>42580</v>
      </c>
      <c r="B382" s="4" t="s">
        <v>42</v>
      </c>
      <c r="C382" s="4" t="s">
        <v>43</v>
      </c>
      <c r="D382" s="4">
        <v>1.49177</v>
      </c>
      <c r="E382" s="4">
        <v>1</v>
      </c>
      <c r="F382" s="97">
        <f t="shared" si="11"/>
        <v>102.488590216338</v>
      </c>
      <c r="G382" s="97">
        <f t="shared" si="10"/>
        <v>102.48859022000001</v>
      </c>
      <c r="H382" s="98" t="s">
        <v>141</v>
      </c>
    </row>
    <row r="383" spans="1:8" x14ac:dyDescent="0.3">
      <c r="A383" s="7">
        <v>42583</v>
      </c>
      <c r="B383" s="4" t="s">
        <v>42</v>
      </c>
      <c r="C383" s="4" t="s">
        <v>43</v>
      </c>
      <c r="D383" s="4">
        <v>1.4881500000000001</v>
      </c>
      <c r="E383" s="4">
        <v>1</v>
      </c>
      <c r="F383" s="97">
        <f t="shared" si="11"/>
        <v>102.501156468741</v>
      </c>
      <c r="G383" s="97">
        <f t="shared" si="10"/>
        <v>102.50115647</v>
      </c>
      <c r="H383" s="98" t="s">
        <v>141</v>
      </c>
    </row>
    <row r="384" spans="1:8" x14ac:dyDescent="0.3">
      <c r="A384" s="7">
        <v>42584</v>
      </c>
      <c r="B384" s="4" t="s">
        <v>42</v>
      </c>
      <c r="C384" s="4" t="s">
        <v>43</v>
      </c>
      <c r="D384" s="4">
        <v>1.49379</v>
      </c>
      <c r="E384" s="4">
        <v>1</v>
      </c>
      <c r="F384" s="97">
        <f t="shared" si="11"/>
        <v>102.50533556726199</v>
      </c>
      <c r="G384" s="97">
        <f t="shared" si="10"/>
        <v>102.50533557</v>
      </c>
      <c r="H384" s="98" t="s">
        <v>141</v>
      </c>
    </row>
    <row r="385" spans="1:8" x14ac:dyDescent="0.3">
      <c r="A385" s="7">
        <v>42585</v>
      </c>
      <c r="B385" s="4" t="s">
        <v>42</v>
      </c>
      <c r="C385" s="4" t="s">
        <v>43</v>
      </c>
      <c r="D385" s="4">
        <v>1.4956199999999999</v>
      </c>
      <c r="E385" s="4">
        <v>1</v>
      </c>
      <c r="F385" s="97">
        <f t="shared" si="11"/>
        <v>102.50953067535001</v>
      </c>
      <c r="G385" s="97">
        <f t="shared" si="10"/>
        <v>102.50953068</v>
      </c>
      <c r="H385" s="98" t="s">
        <v>141</v>
      </c>
    </row>
    <row r="386" spans="1:8" x14ac:dyDescent="0.3">
      <c r="A386" s="7">
        <v>42586</v>
      </c>
      <c r="B386" s="4" t="s">
        <v>42</v>
      </c>
      <c r="C386" s="4" t="s">
        <v>43</v>
      </c>
      <c r="D386" s="4">
        <v>1.4946299999999999</v>
      </c>
      <c r="E386" s="4">
        <v>1</v>
      </c>
      <c r="F386" s="97">
        <f t="shared" si="11"/>
        <v>102.513731094645</v>
      </c>
      <c r="G386" s="97">
        <f t="shared" si="10"/>
        <v>102.51373108999999</v>
      </c>
      <c r="H386" s="98" t="s">
        <v>141</v>
      </c>
    </row>
    <row r="387" spans="1:8" x14ac:dyDescent="0.3">
      <c r="A387" s="7">
        <v>42587</v>
      </c>
      <c r="B387" s="4" t="s">
        <v>42</v>
      </c>
      <c r="C387" s="4" t="s">
        <v>43</v>
      </c>
      <c r="D387" s="4">
        <v>1.4952300000000001</v>
      </c>
      <c r="E387" s="4">
        <v>1</v>
      </c>
      <c r="F387" s="97">
        <f t="shared" si="11"/>
        <v>102.517928905546</v>
      </c>
      <c r="G387" s="97">
        <f t="shared" ref="G387:G450" si="12">ROUND(F387,8)</f>
        <v>102.51792890999999</v>
      </c>
      <c r="H387" s="98" t="s">
        <v>141</v>
      </c>
    </row>
    <row r="388" spans="1:8" x14ac:dyDescent="0.3">
      <c r="A388" s="7">
        <v>42590</v>
      </c>
      <c r="B388" s="4" t="s">
        <v>42</v>
      </c>
      <c r="C388" s="4" t="s">
        <v>43</v>
      </c>
      <c r="D388" s="4">
        <v>1.4948900000000001</v>
      </c>
      <c r="E388" s="4">
        <v>1</v>
      </c>
      <c r="F388" s="97">
        <f t="shared" ref="F388:F451" si="13">ROUND(F387*(ROUND(1+D387%*((A388-A387)/365),20)),20)</f>
        <v>102.530527909615</v>
      </c>
      <c r="G388" s="97">
        <f t="shared" si="12"/>
        <v>102.53052791</v>
      </c>
      <c r="H388" s="98" t="s">
        <v>141</v>
      </c>
    </row>
    <row r="389" spans="1:8" x14ac:dyDescent="0.3">
      <c r="A389" s="7">
        <v>42591</v>
      </c>
      <c r="B389" s="4" t="s">
        <v>42</v>
      </c>
      <c r="C389" s="4" t="s">
        <v>43</v>
      </c>
      <c r="D389" s="4">
        <v>1.49508</v>
      </c>
      <c r="E389" s="4">
        <v>1</v>
      </c>
      <c r="F389" s="97">
        <f t="shared" si="13"/>
        <v>102.53472713868</v>
      </c>
      <c r="G389" s="97">
        <f t="shared" si="12"/>
        <v>102.53472714</v>
      </c>
      <c r="H389" s="98" t="s">
        <v>141</v>
      </c>
    </row>
    <row r="390" spans="1:8" x14ac:dyDescent="0.3">
      <c r="A390" s="7">
        <v>42592</v>
      </c>
      <c r="B390" s="4" t="s">
        <v>42</v>
      </c>
      <c r="C390" s="4" t="s">
        <v>43</v>
      </c>
      <c r="D390" s="4">
        <v>1.4959800000000001</v>
      </c>
      <c r="E390" s="4">
        <v>1</v>
      </c>
      <c r="F390" s="97">
        <f t="shared" si="13"/>
        <v>102.53892707347001</v>
      </c>
      <c r="G390" s="97">
        <f t="shared" si="12"/>
        <v>102.53892707</v>
      </c>
      <c r="H390" s="98" t="s">
        <v>141</v>
      </c>
    </row>
    <row r="391" spans="1:8" x14ac:dyDescent="0.3">
      <c r="A391" s="7">
        <v>42593</v>
      </c>
      <c r="B391" s="4" t="s">
        <v>42</v>
      </c>
      <c r="C391" s="4" t="s">
        <v>43</v>
      </c>
      <c r="D391" s="4">
        <v>1.4922</v>
      </c>
      <c r="E391" s="4">
        <v>1</v>
      </c>
      <c r="F391" s="97">
        <f t="shared" si="13"/>
        <v>102.54312970865099</v>
      </c>
      <c r="G391" s="97">
        <f t="shared" si="12"/>
        <v>102.54312971</v>
      </c>
      <c r="H391" s="98" t="s">
        <v>141</v>
      </c>
    </row>
    <row r="392" spans="1:8" x14ac:dyDescent="0.3">
      <c r="A392" s="7">
        <v>42597</v>
      </c>
      <c r="B392" s="4" t="s">
        <v>42</v>
      </c>
      <c r="C392" s="4" t="s">
        <v>43</v>
      </c>
      <c r="D392" s="4">
        <v>1.49451</v>
      </c>
      <c r="E392" s="4">
        <v>1</v>
      </c>
      <c r="F392" s="97">
        <f t="shared" si="13"/>
        <v>102.55989846022899</v>
      </c>
      <c r="G392" s="97">
        <f t="shared" si="12"/>
        <v>102.55989846</v>
      </c>
      <c r="H392" s="98" t="s">
        <v>141</v>
      </c>
    </row>
    <row r="393" spans="1:8" x14ac:dyDescent="0.3">
      <c r="A393" s="7">
        <v>42598</v>
      </c>
      <c r="B393" s="4" t="s">
        <v>42</v>
      </c>
      <c r="C393" s="4" t="s">
        <v>43</v>
      </c>
      <c r="D393" s="4">
        <v>1.4958800000000001</v>
      </c>
      <c r="E393" s="4">
        <v>1</v>
      </c>
      <c r="F393" s="97">
        <f t="shared" si="13"/>
        <v>102.564097824444</v>
      </c>
      <c r="G393" s="97">
        <f t="shared" si="12"/>
        <v>102.56409782</v>
      </c>
      <c r="H393" s="98" t="s">
        <v>141</v>
      </c>
    </row>
    <row r="394" spans="1:8" x14ac:dyDescent="0.3">
      <c r="A394" s="7">
        <v>42599</v>
      </c>
      <c r="B394" s="4" t="s">
        <v>42</v>
      </c>
      <c r="C394" s="4" t="s">
        <v>43</v>
      </c>
      <c r="D394" s="4">
        <v>1.4958199999999999</v>
      </c>
      <c r="E394" s="4">
        <v>1</v>
      </c>
      <c r="F394" s="97">
        <f t="shared" si="13"/>
        <v>102.56830121026999</v>
      </c>
      <c r="G394" s="97">
        <f t="shared" si="12"/>
        <v>102.56830121</v>
      </c>
      <c r="H394" s="98" t="s">
        <v>141</v>
      </c>
    </row>
    <row r="395" spans="1:8" x14ac:dyDescent="0.3">
      <c r="A395" s="7">
        <v>42600</v>
      </c>
      <c r="B395" s="4" t="s">
        <v>42</v>
      </c>
      <c r="C395" s="4" t="s">
        <v>43</v>
      </c>
      <c r="D395" s="4">
        <v>1.49603</v>
      </c>
      <c r="E395" s="4">
        <v>1</v>
      </c>
      <c r="F395" s="97">
        <f t="shared" si="13"/>
        <v>102.57250459975801</v>
      </c>
      <c r="G395" s="97">
        <f t="shared" si="12"/>
        <v>102.5725046</v>
      </c>
      <c r="H395" s="98" t="s">
        <v>141</v>
      </c>
    </row>
    <row r="396" spans="1:8" x14ac:dyDescent="0.3">
      <c r="A396" s="7">
        <v>42601</v>
      </c>
      <c r="B396" s="4" t="s">
        <v>42</v>
      </c>
      <c r="C396" s="4" t="s">
        <v>43</v>
      </c>
      <c r="D396" s="4">
        <v>1.4954000000000001</v>
      </c>
      <c r="E396" s="4">
        <v>1</v>
      </c>
      <c r="F396" s="97">
        <f t="shared" si="13"/>
        <v>102.57670875165</v>
      </c>
      <c r="G396" s="97">
        <f t="shared" si="12"/>
        <v>102.57670874999999</v>
      </c>
      <c r="H396" s="98" t="s">
        <v>141</v>
      </c>
    </row>
    <row r="397" spans="1:8" x14ac:dyDescent="0.3">
      <c r="A397" s="7">
        <v>42604</v>
      </c>
      <c r="B397" s="4" t="s">
        <v>42</v>
      </c>
      <c r="C397" s="4" t="s">
        <v>43</v>
      </c>
      <c r="D397" s="4">
        <v>1.49529</v>
      </c>
      <c r="E397" s="4">
        <v>1</v>
      </c>
      <c r="F397" s="97">
        <f t="shared" si="13"/>
        <v>102.589316412768</v>
      </c>
      <c r="G397" s="97">
        <f t="shared" si="12"/>
        <v>102.58931641</v>
      </c>
      <c r="H397" s="98" t="s">
        <v>141</v>
      </c>
    </row>
    <row r="398" spans="1:8" x14ac:dyDescent="0.3">
      <c r="A398" s="7">
        <v>42605</v>
      </c>
      <c r="B398" s="4" t="s">
        <v>42</v>
      </c>
      <c r="C398" s="4" t="s">
        <v>43</v>
      </c>
      <c r="D398" s="4">
        <v>1.49542</v>
      </c>
      <c r="E398" s="4">
        <v>1</v>
      </c>
      <c r="F398" s="97">
        <f t="shared" si="13"/>
        <v>102.59351917383501</v>
      </c>
      <c r="G398" s="97">
        <f t="shared" si="12"/>
        <v>102.59351916999999</v>
      </c>
      <c r="H398" s="98" t="s">
        <v>141</v>
      </c>
    </row>
    <row r="399" spans="1:8" x14ac:dyDescent="0.3">
      <c r="A399" s="7">
        <v>42606</v>
      </c>
      <c r="B399" s="4" t="s">
        <v>42</v>
      </c>
      <c r="C399" s="4" t="s">
        <v>43</v>
      </c>
      <c r="D399" s="4">
        <v>1.49566</v>
      </c>
      <c r="E399" s="4">
        <v>1</v>
      </c>
      <c r="F399" s="97">
        <f t="shared" si="13"/>
        <v>102.597722472477</v>
      </c>
      <c r="G399" s="97">
        <f t="shared" si="12"/>
        <v>102.59772246999999</v>
      </c>
      <c r="H399" s="98" t="s">
        <v>141</v>
      </c>
    </row>
    <row r="400" spans="1:8" x14ac:dyDescent="0.3">
      <c r="A400" s="7">
        <v>42607</v>
      </c>
      <c r="B400" s="4" t="s">
        <v>42</v>
      </c>
      <c r="C400" s="4" t="s">
        <v>43</v>
      </c>
      <c r="D400" s="4">
        <v>1.49586</v>
      </c>
      <c r="E400" s="4">
        <v>1</v>
      </c>
      <c r="F400" s="97">
        <f t="shared" si="13"/>
        <v>102.601926617945</v>
      </c>
      <c r="G400" s="97">
        <f t="shared" si="12"/>
        <v>102.60192662</v>
      </c>
      <c r="H400" s="98" t="s">
        <v>141</v>
      </c>
    </row>
    <row r="401" spans="1:8" x14ac:dyDescent="0.3">
      <c r="A401" s="7">
        <v>42608</v>
      </c>
      <c r="B401" s="4" t="s">
        <v>42</v>
      </c>
      <c r="C401" s="4" t="s">
        <v>43</v>
      </c>
      <c r="D401" s="4">
        <v>1.49586</v>
      </c>
      <c r="E401" s="4">
        <v>1</v>
      </c>
      <c r="F401" s="97">
        <f t="shared" si="13"/>
        <v>102.606131497888</v>
      </c>
      <c r="G401" s="97">
        <f t="shared" si="12"/>
        <v>102.6061315</v>
      </c>
      <c r="H401" s="98" t="s">
        <v>141</v>
      </c>
    </row>
    <row r="402" spans="1:8" x14ac:dyDescent="0.3">
      <c r="A402" s="7">
        <v>42611</v>
      </c>
      <c r="B402" s="4" t="s">
        <v>42</v>
      </c>
      <c r="C402" s="4" t="s">
        <v>43</v>
      </c>
      <c r="D402" s="4">
        <v>1.4934499999999999</v>
      </c>
      <c r="E402" s="4">
        <v>1</v>
      </c>
      <c r="F402" s="97">
        <f t="shared" si="13"/>
        <v>102.618746654699</v>
      </c>
      <c r="G402" s="97">
        <f t="shared" si="12"/>
        <v>102.61874665000001</v>
      </c>
      <c r="H402" s="98" t="s">
        <v>141</v>
      </c>
    </row>
    <row r="403" spans="1:8" x14ac:dyDescent="0.3">
      <c r="A403" s="7">
        <v>42612</v>
      </c>
      <c r="B403" s="4" t="s">
        <v>42</v>
      </c>
      <c r="C403" s="4" t="s">
        <v>43</v>
      </c>
      <c r="D403" s="4">
        <v>1.4918800000000001</v>
      </c>
      <c r="E403" s="4">
        <v>1</v>
      </c>
      <c r="F403" s="97">
        <f t="shared" si="13"/>
        <v>102.622945448321</v>
      </c>
      <c r="G403" s="97">
        <f t="shared" si="12"/>
        <v>102.62294545</v>
      </c>
      <c r="H403" s="98" t="s">
        <v>141</v>
      </c>
    </row>
    <row r="404" spans="1:8" x14ac:dyDescent="0.3">
      <c r="A404" s="7">
        <v>42613</v>
      </c>
      <c r="B404" s="4" t="s">
        <v>42</v>
      </c>
      <c r="C404" s="4" t="s">
        <v>43</v>
      </c>
      <c r="D404" s="4">
        <v>1.4935799999999999</v>
      </c>
      <c r="E404" s="4">
        <v>1</v>
      </c>
      <c r="F404" s="97">
        <f t="shared" si="13"/>
        <v>102.62713999955</v>
      </c>
      <c r="G404" s="97">
        <f t="shared" si="12"/>
        <v>102.62714</v>
      </c>
      <c r="H404" s="98" t="s">
        <v>141</v>
      </c>
    </row>
    <row r="405" spans="1:8" x14ac:dyDescent="0.3">
      <c r="A405" s="7">
        <v>42614</v>
      </c>
      <c r="B405" s="4" t="s">
        <v>42</v>
      </c>
      <c r="C405" s="4" t="s">
        <v>43</v>
      </c>
      <c r="D405" s="4">
        <v>1.4934799999999999</v>
      </c>
      <c r="E405" s="4">
        <v>1</v>
      </c>
      <c r="F405" s="97">
        <f t="shared" si="13"/>
        <v>102.631339502119</v>
      </c>
      <c r="G405" s="97">
        <f t="shared" si="12"/>
        <v>102.6313395</v>
      </c>
      <c r="H405" s="98" t="s">
        <v>141</v>
      </c>
    </row>
    <row r="406" spans="1:8" x14ac:dyDescent="0.3">
      <c r="A406" s="7">
        <v>42615</v>
      </c>
      <c r="B406" s="4" t="s">
        <v>42</v>
      </c>
      <c r="C406" s="4" t="s">
        <v>43</v>
      </c>
      <c r="D406" s="4">
        <v>1.49386</v>
      </c>
      <c r="E406" s="4">
        <v>1</v>
      </c>
      <c r="F406" s="97">
        <f t="shared" si="13"/>
        <v>102.635538895349</v>
      </c>
      <c r="G406" s="97">
        <f t="shared" si="12"/>
        <v>102.6355389</v>
      </c>
      <c r="H406" s="98" t="s">
        <v>141</v>
      </c>
    </row>
    <row r="407" spans="1:8" x14ac:dyDescent="0.3">
      <c r="A407" s="7">
        <v>42618</v>
      </c>
      <c r="B407" s="4" t="s">
        <v>42</v>
      </c>
      <c r="C407" s="4" t="s">
        <v>43</v>
      </c>
      <c r="D407" s="4">
        <v>1.4962800000000001</v>
      </c>
      <c r="E407" s="4">
        <v>1</v>
      </c>
      <c r="F407" s="97">
        <f t="shared" si="13"/>
        <v>102.648140796127</v>
      </c>
      <c r="G407" s="97">
        <f t="shared" si="12"/>
        <v>102.64814079999999</v>
      </c>
      <c r="H407" s="98" t="s">
        <v>141</v>
      </c>
    </row>
    <row r="408" spans="1:8" x14ac:dyDescent="0.3">
      <c r="A408" s="7">
        <v>42619</v>
      </c>
      <c r="B408" s="4" t="s">
        <v>42</v>
      </c>
      <c r="C408" s="4" t="s">
        <v>43</v>
      </c>
      <c r="D408" s="4">
        <v>1.49274</v>
      </c>
      <c r="E408" s="4">
        <v>1</v>
      </c>
      <c r="F408" s="97">
        <f t="shared" si="13"/>
        <v>102.65234875119801</v>
      </c>
      <c r="G408" s="97">
        <f t="shared" si="12"/>
        <v>102.65234875</v>
      </c>
      <c r="H408" s="98" t="s">
        <v>141</v>
      </c>
    </row>
    <row r="409" spans="1:8" x14ac:dyDescent="0.3">
      <c r="A409" s="7">
        <v>42620</v>
      </c>
      <c r="B409" s="4" t="s">
        <v>42</v>
      </c>
      <c r="C409" s="4" t="s">
        <v>43</v>
      </c>
      <c r="D409" s="4">
        <v>1.49407</v>
      </c>
      <c r="E409" s="4">
        <v>1</v>
      </c>
      <c r="F409" s="97">
        <f t="shared" si="13"/>
        <v>102.656546922899</v>
      </c>
      <c r="G409" s="97">
        <f t="shared" si="12"/>
        <v>102.65654692</v>
      </c>
      <c r="H409" s="98" t="s">
        <v>141</v>
      </c>
    </row>
    <row r="410" spans="1:8" x14ac:dyDescent="0.3">
      <c r="A410" s="7">
        <v>42621</v>
      </c>
      <c r="B410" s="4" t="s">
        <v>42</v>
      </c>
      <c r="C410" s="4" t="s">
        <v>43</v>
      </c>
      <c r="D410" s="4">
        <v>1.4959499999999999</v>
      </c>
      <c r="E410" s="4">
        <v>1</v>
      </c>
      <c r="F410" s="97">
        <f t="shared" si="13"/>
        <v>102.660749006928</v>
      </c>
      <c r="G410" s="97">
        <f t="shared" si="12"/>
        <v>102.66074901</v>
      </c>
      <c r="H410" s="98" t="s">
        <v>141</v>
      </c>
    </row>
    <row r="411" spans="1:8" x14ac:dyDescent="0.3">
      <c r="A411" s="7">
        <v>42622</v>
      </c>
      <c r="B411" s="4" t="s">
        <v>42</v>
      </c>
      <c r="C411" s="4" t="s">
        <v>43</v>
      </c>
      <c r="D411" s="4">
        <v>1.49681</v>
      </c>
      <c r="E411" s="4">
        <v>1</v>
      </c>
      <c r="F411" s="97">
        <f t="shared" si="13"/>
        <v>102.664956550695</v>
      </c>
      <c r="G411" s="97">
        <f t="shared" si="12"/>
        <v>102.66495655</v>
      </c>
      <c r="H411" s="98" t="s">
        <v>141</v>
      </c>
    </row>
    <row r="412" spans="1:8" x14ac:dyDescent="0.3">
      <c r="A412" s="7">
        <v>42625</v>
      </c>
      <c r="B412" s="4" t="s">
        <v>42</v>
      </c>
      <c r="C412" s="4" t="s">
        <v>43</v>
      </c>
      <c r="D412" s="4">
        <v>1.49665</v>
      </c>
      <c r="E412" s="4">
        <v>1</v>
      </c>
      <c r="F412" s="97">
        <f t="shared" si="13"/>
        <v>102.677586956197</v>
      </c>
      <c r="G412" s="97">
        <f t="shared" si="12"/>
        <v>102.67758696</v>
      </c>
      <c r="H412" s="98" t="s">
        <v>141</v>
      </c>
    </row>
    <row r="413" spans="1:8" x14ac:dyDescent="0.3">
      <c r="A413" s="7">
        <v>42626</v>
      </c>
      <c r="B413" s="4" t="s">
        <v>42</v>
      </c>
      <c r="C413" s="4" t="s">
        <v>43</v>
      </c>
      <c r="D413" s="4">
        <v>1.4942299999999999</v>
      </c>
      <c r="E413" s="4">
        <v>1</v>
      </c>
      <c r="F413" s="97">
        <f t="shared" si="13"/>
        <v>102.681797159225</v>
      </c>
      <c r="G413" s="97">
        <f t="shared" si="12"/>
        <v>102.68179716</v>
      </c>
      <c r="H413" s="98" t="s">
        <v>141</v>
      </c>
    </row>
    <row r="414" spans="1:8" x14ac:dyDescent="0.3">
      <c r="A414" s="7">
        <v>42627</v>
      </c>
      <c r="B414" s="4" t="s">
        <v>42</v>
      </c>
      <c r="C414" s="4" t="s">
        <v>43</v>
      </c>
      <c r="D414" s="4">
        <v>1.49535</v>
      </c>
      <c r="E414" s="4">
        <v>1</v>
      </c>
      <c r="F414" s="97">
        <f t="shared" si="13"/>
        <v>102.686000726945</v>
      </c>
      <c r="G414" s="97">
        <f t="shared" si="12"/>
        <v>102.68600073</v>
      </c>
      <c r="H414" s="98" t="s">
        <v>141</v>
      </c>
    </row>
    <row r="415" spans="1:8" x14ac:dyDescent="0.3">
      <c r="A415" s="7">
        <v>42628</v>
      </c>
      <c r="B415" s="4" t="s">
        <v>42</v>
      </c>
      <c r="C415" s="4" t="s">
        <v>43</v>
      </c>
      <c r="D415" s="4">
        <v>1.49536</v>
      </c>
      <c r="E415" s="4">
        <v>1</v>
      </c>
      <c r="F415" s="97">
        <f t="shared" si="13"/>
        <v>102.690207617662</v>
      </c>
      <c r="G415" s="97">
        <f t="shared" si="12"/>
        <v>102.69020762</v>
      </c>
      <c r="H415" s="98" t="s">
        <v>141</v>
      </c>
    </row>
    <row r="416" spans="1:8" x14ac:dyDescent="0.3">
      <c r="A416" s="7">
        <v>42629</v>
      </c>
      <c r="B416" s="4" t="s">
        <v>42</v>
      </c>
      <c r="C416" s="4" t="s">
        <v>43</v>
      </c>
      <c r="D416" s="4">
        <v>1.4956100000000001</v>
      </c>
      <c r="E416" s="4">
        <v>1</v>
      </c>
      <c r="F416" s="97">
        <f t="shared" si="13"/>
        <v>102.69441470886299</v>
      </c>
      <c r="G416" s="97">
        <f t="shared" si="12"/>
        <v>102.69441471</v>
      </c>
      <c r="H416" s="98" t="s">
        <v>141</v>
      </c>
    </row>
    <row r="417" spans="1:8" x14ac:dyDescent="0.3">
      <c r="A417" s="7">
        <v>42632</v>
      </c>
      <c r="B417" s="4" t="s">
        <v>42</v>
      </c>
      <c r="C417" s="4" t="s">
        <v>43</v>
      </c>
      <c r="D417" s="4">
        <v>1.4957100000000001</v>
      </c>
      <c r="E417" s="4">
        <v>1</v>
      </c>
      <c r="F417" s="97">
        <f t="shared" si="13"/>
        <v>102.707038609706</v>
      </c>
      <c r="G417" s="97">
        <f t="shared" si="12"/>
        <v>102.70703861</v>
      </c>
      <c r="H417" s="98" t="s">
        <v>141</v>
      </c>
    </row>
    <row r="418" spans="1:8" x14ac:dyDescent="0.3">
      <c r="A418" s="7">
        <v>42633</v>
      </c>
      <c r="B418" s="4" t="s">
        <v>42</v>
      </c>
      <c r="C418" s="4" t="s">
        <v>43</v>
      </c>
      <c r="D418" s="4">
        <v>1.4964999999999999</v>
      </c>
      <c r="E418" s="4">
        <v>1</v>
      </c>
      <c r="F418" s="97">
        <f t="shared" si="13"/>
        <v>102.711247375314</v>
      </c>
      <c r="G418" s="97">
        <f t="shared" si="12"/>
        <v>102.71124738</v>
      </c>
      <c r="H418" s="98" t="s">
        <v>141</v>
      </c>
    </row>
    <row r="419" spans="1:8" x14ac:dyDescent="0.3">
      <c r="A419" s="7">
        <v>42634</v>
      </c>
      <c r="B419" s="4" t="s">
        <v>42</v>
      </c>
      <c r="C419" s="4" t="s">
        <v>43</v>
      </c>
      <c r="D419" s="4">
        <v>1.4956</v>
      </c>
      <c r="E419" s="4">
        <v>1</v>
      </c>
      <c r="F419" s="97">
        <f t="shared" si="13"/>
        <v>102.715458536456</v>
      </c>
      <c r="G419" s="97">
        <f t="shared" si="12"/>
        <v>102.71545854</v>
      </c>
      <c r="H419" s="98" t="s">
        <v>141</v>
      </c>
    </row>
    <row r="420" spans="1:8" x14ac:dyDescent="0.3">
      <c r="A420" s="7">
        <v>42635</v>
      </c>
      <c r="B420" s="4" t="s">
        <v>42</v>
      </c>
      <c r="C420" s="4" t="s">
        <v>43</v>
      </c>
      <c r="D420" s="4">
        <v>1.4964299999999999</v>
      </c>
      <c r="E420" s="4">
        <v>1</v>
      </c>
      <c r="F420" s="97">
        <f t="shared" si="13"/>
        <v>102.719667337546</v>
      </c>
      <c r="G420" s="97">
        <f t="shared" si="12"/>
        <v>102.71966734</v>
      </c>
      <c r="H420" s="98" t="s">
        <v>141</v>
      </c>
    </row>
    <row r="421" spans="1:8" x14ac:dyDescent="0.3">
      <c r="A421" s="7">
        <v>42636</v>
      </c>
      <c r="B421" s="4" t="s">
        <v>42</v>
      </c>
      <c r="C421" s="4" t="s">
        <v>43</v>
      </c>
      <c r="D421" s="4">
        <v>1.4944200000000001</v>
      </c>
      <c r="E421" s="4">
        <v>1</v>
      </c>
      <c r="F421" s="97">
        <f t="shared" si="13"/>
        <v>102.72387864690999</v>
      </c>
      <c r="G421" s="97">
        <f t="shared" si="12"/>
        <v>102.72387865</v>
      </c>
      <c r="H421" s="98" t="s">
        <v>141</v>
      </c>
    </row>
    <row r="422" spans="1:8" x14ac:dyDescent="0.3">
      <c r="A422" s="7">
        <v>42639</v>
      </c>
      <c r="B422" s="4" t="s">
        <v>42</v>
      </c>
      <c r="C422" s="4" t="s">
        <v>43</v>
      </c>
      <c r="D422" s="4">
        <v>1.49335</v>
      </c>
      <c r="E422" s="4">
        <v>1</v>
      </c>
      <c r="F422" s="97">
        <f t="shared" si="13"/>
        <v>102.736496122422</v>
      </c>
      <c r="G422" s="97">
        <f t="shared" si="12"/>
        <v>102.73649612</v>
      </c>
      <c r="H422" s="98" t="s">
        <v>141</v>
      </c>
    </row>
    <row r="423" spans="1:8" x14ac:dyDescent="0.3">
      <c r="A423" s="7">
        <v>42640</v>
      </c>
      <c r="B423" s="4" t="s">
        <v>42</v>
      </c>
      <c r="C423" s="4" t="s">
        <v>43</v>
      </c>
      <c r="D423" s="4">
        <v>1.49576</v>
      </c>
      <c r="E423" s="4">
        <v>1</v>
      </c>
      <c r="F423" s="97">
        <f t="shared" si="13"/>
        <v>102.74069945246301</v>
      </c>
      <c r="G423" s="97">
        <f t="shared" si="12"/>
        <v>102.74069944999999</v>
      </c>
      <c r="H423" s="98" t="s">
        <v>141</v>
      </c>
    </row>
    <row r="424" spans="1:8" x14ac:dyDescent="0.3">
      <c r="A424" s="7">
        <v>42641</v>
      </c>
      <c r="B424" s="4" t="s">
        <v>42</v>
      </c>
      <c r="C424" s="4" t="s">
        <v>43</v>
      </c>
      <c r="D424" s="4">
        <v>1.49597</v>
      </c>
      <c r="E424" s="4">
        <v>1</v>
      </c>
      <c r="F424" s="97">
        <f t="shared" si="13"/>
        <v>102.744909738179</v>
      </c>
      <c r="G424" s="97">
        <f t="shared" si="12"/>
        <v>102.74490974</v>
      </c>
      <c r="H424" s="98" t="s">
        <v>141</v>
      </c>
    </row>
    <row r="425" spans="1:8" x14ac:dyDescent="0.3">
      <c r="A425" s="7">
        <v>42642</v>
      </c>
      <c r="B425" s="4" t="s">
        <v>42</v>
      </c>
      <c r="C425" s="4" t="s">
        <v>43</v>
      </c>
      <c r="D425" s="4">
        <v>1.49621</v>
      </c>
      <c r="E425" s="4">
        <v>1</v>
      </c>
      <c r="F425" s="97">
        <f t="shared" si="13"/>
        <v>102.749120787566</v>
      </c>
      <c r="G425" s="97">
        <f t="shared" si="12"/>
        <v>102.74912079000001</v>
      </c>
      <c r="H425" s="98" t="s">
        <v>141</v>
      </c>
    </row>
    <row r="426" spans="1:8" x14ac:dyDescent="0.3">
      <c r="A426" s="7">
        <v>42643</v>
      </c>
      <c r="B426" s="4" t="s">
        <v>42</v>
      </c>
      <c r="C426" s="4" t="s">
        <v>43</v>
      </c>
      <c r="D426" s="4">
        <v>1.4932399999999999</v>
      </c>
      <c r="E426" s="4">
        <v>1</v>
      </c>
      <c r="F426" s="97">
        <f t="shared" si="13"/>
        <v>102.753332685155</v>
      </c>
      <c r="G426" s="97">
        <f t="shared" si="12"/>
        <v>102.75333268999999</v>
      </c>
      <c r="H426" s="98" t="s">
        <v>141</v>
      </c>
    </row>
    <row r="427" spans="1:8" x14ac:dyDescent="0.3">
      <c r="A427" s="7">
        <v>42646</v>
      </c>
      <c r="B427" s="4" t="s">
        <v>42</v>
      </c>
      <c r="C427" s="4" t="s">
        <v>43</v>
      </c>
      <c r="D427" s="4">
        <v>1.4898800000000001</v>
      </c>
      <c r="E427" s="4">
        <v>1</v>
      </c>
      <c r="F427" s="97">
        <f t="shared" si="13"/>
        <v>102.765943812812</v>
      </c>
      <c r="G427" s="97">
        <f t="shared" si="12"/>
        <v>102.76594381</v>
      </c>
      <c r="H427" s="98" t="s">
        <v>141</v>
      </c>
    </row>
    <row r="428" spans="1:8" x14ac:dyDescent="0.3">
      <c r="A428" s="7">
        <v>42647</v>
      </c>
      <c r="B428" s="4" t="s">
        <v>42</v>
      </c>
      <c r="C428" s="4" t="s">
        <v>43</v>
      </c>
      <c r="D428" s="4">
        <v>1.49661</v>
      </c>
      <c r="E428" s="4">
        <v>1</v>
      </c>
      <c r="F428" s="97">
        <f t="shared" si="13"/>
        <v>102.77013857786299</v>
      </c>
      <c r="G428" s="97">
        <f t="shared" si="12"/>
        <v>102.77013857999999</v>
      </c>
      <c r="H428" s="98" t="s">
        <v>141</v>
      </c>
    </row>
    <row r="429" spans="1:8" x14ac:dyDescent="0.3">
      <c r="A429" s="7">
        <v>42648</v>
      </c>
      <c r="B429" s="4" t="s">
        <v>42</v>
      </c>
      <c r="C429" s="4" t="s">
        <v>43</v>
      </c>
      <c r="D429" s="4">
        <v>1.49516</v>
      </c>
      <c r="E429" s="4">
        <v>1</v>
      </c>
      <c r="F429" s="97">
        <f t="shared" si="13"/>
        <v>102.774352463263</v>
      </c>
      <c r="G429" s="97">
        <f t="shared" si="12"/>
        <v>102.77435246</v>
      </c>
      <c r="H429" s="98" t="s">
        <v>141</v>
      </c>
    </row>
    <row r="430" spans="1:8" x14ac:dyDescent="0.3">
      <c r="A430" s="7">
        <v>42649</v>
      </c>
      <c r="B430" s="4" t="s">
        <v>42</v>
      </c>
      <c r="C430" s="4" t="s">
        <v>43</v>
      </c>
      <c r="D430" s="4">
        <v>1.49701</v>
      </c>
      <c r="E430" s="4">
        <v>1</v>
      </c>
      <c r="F430" s="97">
        <f t="shared" si="13"/>
        <v>102.778562438628</v>
      </c>
      <c r="G430" s="97">
        <f t="shared" si="12"/>
        <v>102.77856244</v>
      </c>
      <c r="H430" s="98" t="s">
        <v>141</v>
      </c>
    </row>
    <row r="431" spans="1:8" x14ac:dyDescent="0.3">
      <c r="A431" s="7">
        <v>42650</v>
      </c>
      <c r="B431" s="4" t="s">
        <v>42</v>
      </c>
      <c r="C431" s="4" t="s">
        <v>43</v>
      </c>
      <c r="D431" s="4">
        <v>1.49579</v>
      </c>
      <c r="E431" s="4">
        <v>1</v>
      </c>
      <c r="F431" s="97">
        <f t="shared" si="13"/>
        <v>102.78277779577201</v>
      </c>
      <c r="G431" s="97">
        <f t="shared" si="12"/>
        <v>102.78277780000001</v>
      </c>
      <c r="H431" s="98" t="s">
        <v>141</v>
      </c>
    </row>
    <row r="432" spans="1:8" x14ac:dyDescent="0.3">
      <c r="A432" s="7">
        <v>42653</v>
      </c>
      <c r="B432" s="4" t="s">
        <v>42</v>
      </c>
      <c r="C432" s="4" t="s">
        <v>43</v>
      </c>
      <c r="D432" s="4">
        <v>1.4969399999999999</v>
      </c>
      <c r="E432" s="4">
        <v>1</v>
      </c>
      <c r="F432" s="97">
        <f t="shared" si="13"/>
        <v>102.795414079433</v>
      </c>
      <c r="G432" s="97">
        <f t="shared" si="12"/>
        <v>102.79541408</v>
      </c>
      <c r="H432" s="98" t="s">
        <v>141</v>
      </c>
    </row>
    <row r="433" spans="1:8" x14ac:dyDescent="0.3">
      <c r="A433" s="7">
        <v>42654</v>
      </c>
      <c r="B433" s="4" t="s">
        <v>42</v>
      </c>
      <c r="C433" s="4" t="s">
        <v>43</v>
      </c>
      <c r="D433" s="4">
        <v>1.4971699999999999</v>
      </c>
      <c r="E433" s="4">
        <v>1</v>
      </c>
      <c r="F433" s="97">
        <f t="shared" si="13"/>
        <v>102.799629930587</v>
      </c>
      <c r="G433" s="97">
        <f t="shared" si="12"/>
        <v>102.79962992999999</v>
      </c>
      <c r="H433" s="98" t="s">
        <v>141</v>
      </c>
    </row>
    <row r="434" spans="1:8" x14ac:dyDescent="0.3">
      <c r="A434" s="7">
        <v>42655</v>
      </c>
      <c r="B434" s="4" t="s">
        <v>42</v>
      </c>
      <c r="C434" s="4" t="s">
        <v>43</v>
      </c>
      <c r="D434" s="4">
        <v>1.49726</v>
      </c>
      <c r="E434" s="4">
        <v>1</v>
      </c>
      <c r="F434" s="97">
        <f t="shared" si="13"/>
        <v>102.803846602421</v>
      </c>
      <c r="G434" s="97">
        <f t="shared" si="12"/>
        <v>102.8038466</v>
      </c>
      <c r="H434" s="98" t="s">
        <v>141</v>
      </c>
    </row>
    <row r="435" spans="1:8" x14ac:dyDescent="0.3">
      <c r="A435" s="7">
        <v>42656</v>
      </c>
      <c r="B435" s="4" t="s">
        <v>42</v>
      </c>
      <c r="C435" s="4" t="s">
        <v>43</v>
      </c>
      <c r="D435" s="4">
        <v>1.4941500000000001</v>
      </c>
      <c r="E435" s="4">
        <v>1</v>
      </c>
      <c r="F435" s="97">
        <f t="shared" si="13"/>
        <v>102.80806370070501</v>
      </c>
      <c r="G435" s="97">
        <f t="shared" si="12"/>
        <v>102.80806370000001</v>
      </c>
      <c r="H435" s="98" t="s">
        <v>141</v>
      </c>
    </row>
    <row r="436" spans="1:8" x14ac:dyDescent="0.3">
      <c r="A436" s="7">
        <v>42657</v>
      </c>
      <c r="B436" s="4" t="s">
        <v>42</v>
      </c>
      <c r="C436" s="4" t="s">
        <v>43</v>
      </c>
      <c r="D436" s="4">
        <v>1.4949600000000001</v>
      </c>
      <c r="E436" s="4">
        <v>1</v>
      </c>
      <c r="F436" s="97">
        <f t="shared" si="13"/>
        <v>102.812272212168</v>
      </c>
      <c r="G436" s="97">
        <f t="shared" si="12"/>
        <v>102.81227221</v>
      </c>
      <c r="H436" s="98" t="s">
        <v>141</v>
      </c>
    </row>
    <row r="437" spans="1:8" x14ac:dyDescent="0.3">
      <c r="A437" s="7">
        <v>42660</v>
      </c>
      <c r="B437" s="4" t="s">
        <v>42</v>
      </c>
      <c r="C437" s="4" t="s">
        <v>43</v>
      </c>
      <c r="D437" s="4">
        <v>1.4968999999999999</v>
      </c>
      <c r="E437" s="4">
        <v>1</v>
      </c>
      <c r="F437" s="97">
        <f t="shared" si="13"/>
        <v>102.824905108152</v>
      </c>
      <c r="G437" s="97">
        <f t="shared" si="12"/>
        <v>102.82490511</v>
      </c>
      <c r="H437" s="98" t="s">
        <v>141</v>
      </c>
    </row>
    <row r="438" spans="1:8" x14ac:dyDescent="0.3">
      <c r="A438" s="7">
        <v>42661</v>
      </c>
      <c r="B438" s="4" t="s">
        <v>42</v>
      </c>
      <c r="C438" s="4" t="s">
        <v>43</v>
      </c>
      <c r="D438" s="4">
        <v>1.49475</v>
      </c>
      <c r="E438" s="4">
        <v>1</v>
      </c>
      <c r="F438" s="97">
        <f t="shared" si="13"/>
        <v>102.829122056109</v>
      </c>
      <c r="G438" s="97">
        <f t="shared" si="12"/>
        <v>102.82912206</v>
      </c>
      <c r="H438" s="98" t="s">
        <v>141</v>
      </c>
    </row>
    <row r="439" spans="1:8" x14ac:dyDescent="0.3">
      <c r="A439" s="7">
        <v>42662</v>
      </c>
      <c r="B439" s="4" t="s">
        <v>42</v>
      </c>
      <c r="C439" s="4" t="s">
        <v>43</v>
      </c>
      <c r="D439" s="4">
        <v>1.49594</v>
      </c>
      <c r="E439" s="4">
        <v>1</v>
      </c>
      <c r="F439" s="97">
        <f t="shared" si="13"/>
        <v>102.833333119949</v>
      </c>
      <c r="G439" s="97">
        <f t="shared" si="12"/>
        <v>102.83333312000001</v>
      </c>
      <c r="H439" s="98" t="s">
        <v>141</v>
      </c>
    </row>
    <row r="440" spans="1:8" x14ac:dyDescent="0.3">
      <c r="A440" s="7">
        <v>42663</v>
      </c>
      <c r="B440" s="4" t="s">
        <v>42</v>
      </c>
      <c r="C440" s="4" t="s">
        <v>43</v>
      </c>
      <c r="D440" s="4">
        <v>1.49536</v>
      </c>
      <c r="E440" s="4">
        <v>1</v>
      </c>
      <c r="F440" s="97">
        <f t="shared" si="13"/>
        <v>102.83754770889</v>
      </c>
      <c r="G440" s="97">
        <f t="shared" si="12"/>
        <v>102.83754771</v>
      </c>
      <c r="H440" s="98" t="s">
        <v>141</v>
      </c>
    </row>
    <row r="441" spans="1:8" x14ac:dyDescent="0.3">
      <c r="A441" s="7">
        <v>42664</v>
      </c>
      <c r="B441" s="4" t="s">
        <v>42</v>
      </c>
      <c r="C441" s="4" t="s">
        <v>43</v>
      </c>
      <c r="D441" s="4">
        <v>1.4921</v>
      </c>
      <c r="E441" s="4">
        <v>1</v>
      </c>
      <c r="F441" s="97">
        <f t="shared" si="13"/>
        <v>102.841760836433</v>
      </c>
      <c r="G441" s="97">
        <f t="shared" si="12"/>
        <v>102.84176084000001</v>
      </c>
      <c r="H441" s="98" t="s">
        <v>141</v>
      </c>
    </row>
    <row r="442" spans="1:8" x14ac:dyDescent="0.3">
      <c r="A442" s="7">
        <v>42668</v>
      </c>
      <c r="B442" s="4" t="s">
        <v>42</v>
      </c>
      <c r="C442" s="4" t="s">
        <v>43</v>
      </c>
      <c r="D442" s="4">
        <v>1.49569</v>
      </c>
      <c r="E442" s="4">
        <v>1</v>
      </c>
      <c r="F442" s="97">
        <f t="shared" si="13"/>
        <v>102.858577295758</v>
      </c>
      <c r="G442" s="97">
        <f t="shared" si="12"/>
        <v>102.85857729999999</v>
      </c>
      <c r="H442" s="98" t="s">
        <v>141</v>
      </c>
    </row>
    <row r="443" spans="1:8" x14ac:dyDescent="0.3">
      <c r="A443" s="7">
        <v>42669</v>
      </c>
      <c r="B443" s="4" t="s">
        <v>42</v>
      </c>
      <c r="C443" s="4" t="s">
        <v>43</v>
      </c>
      <c r="D443" s="4">
        <v>1.4961899999999999</v>
      </c>
      <c r="E443" s="4">
        <v>1</v>
      </c>
      <c r="F443" s="97">
        <f t="shared" si="13"/>
        <v>102.862792214812</v>
      </c>
      <c r="G443" s="97">
        <f t="shared" si="12"/>
        <v>102.86279220999999</v>
      </c>
      <c r="H443" s="98" t="s">
        <v>141</v>
      </c>
    </row>
    <row r="444" spans="1:8" x14ac:dyDescent="0.3">
      <c r="A444" s="7">
        <v>42670</v>
      </c>
      <c r="B444" s="4" t="s">
        <v>42</v>
      </c>
      <c r="C444" s="4" t="s">
        <v>43</v>
      </c>
      <c r="D444" s="4">
        <v>1.4956199999999999</v>
      </c>
      <c r="E444" s="4">
        <v>1</v>
      </c>
      <c r="F444" s="97">
        <f t="shared" si="13"/>
        <v>102.867008715664</v>
      </c>
      <c r="G444" s="97">
        <f t="shared" si="12"/>
        <v>102.86700872</v>
      </c>
      <c r="H444" s="98" t="s">
        <v>141</v>
      </c>
    </row>
    <row r="445" spans="1:8" x14ac:dyDescent="0.3">
      <c r="A445" s="7">
        <v>42671</v>
      </c>
      <c r="B445" s="4" t="s">
        <v>42</v>
      </c>
      <c r="C445" s="4" t="s">
        <v>43</v>
      </c>
      <c r="D445" s="4">
        <v>1.49414</v>
      </c>
      <c r="E445" s="4">
        <v>1</v>
      </c>
      <c r="F445" s="97">
        <f t="shared" si="13"/>
        <v>102.87122378294001</v>
      </c>
      <c r="G445" s="97">
        <f t="shared" si="12"/>
        <v>102.87122377999999</v>
      </c>
      <c r="H445" s="98" t="s">
        <v>141</v>
      </c>
    </row>
    <row r="446" spans="1:8" x14ac:dyDescent="0.3">
      <c r="A446" s="7">
        <v>42674</v>
      </c>
      <c r="B446" s="4" t="s">
        <v>42</v>
      </c>
      <c r="C446" s="4" t="s">
        <v>43</v>
      </c>
      <c r="D446" s="4">
        <v>1.4956799999999999</v>
      </c>
      <c r="E446" s="4">
        <v>1</v>
      </c>
      <c r="F446" s="97">
        <f t="shared" si="13"/>
        <v>102.883856989267</v>
      </c>
      <c r="G446" s="97">
        <f t="shared" si="12"/>
        <v>102.88385699</v>
      </c>
      <c r="H446" s="98" t="s">
        <v>141</v>
      </c>
    </row>
    <row r="447" spans="1:8" x14ac:dyDescent="0.3">
      <c r="A447" s="7">
        <v>42675</v>
      </c>
      <c r="B447" s="4" t="s">
        <v>42</v>
      </c>
      <c r="C447" s="4" t="s">
        <v>43</v>
      </c>
      <c r="D447" s="4">
        <v>1.49674</v>
      </c>
      <c r="E447" s="4">
        <v>1</v>
      </c>
      <c r="F447" s="97">
        <f t="shared" si="13"/>
        <v>102.888072916041</v>
      </c>
      <c r="G447" s="97">
        <f t="shared" si="12"/>
        <v>102.88807292</v>
      </c>
      <c r="H447" s="98" t="s">
        <v>141</v>
      </c>
    </row>
    <row r="448" spans="1:8" x14ac:dyDescent="0.3">
      <c r="A448" s="7">
        <v>42676</v>
      </c>
      <c r="B448" s="4" t="s">
        <v>42</v>
      </c>
      <c r="C448" s="4" t="s">
        <v>43</v>
      </c>
      <c r="D448" s="4">
        <v>1.49549</v>
      </c>
      <c r="E448" s="4">
        <v>1</v>
      </c>
      <c r="F448" s="97">
        <f t="shared" si="13"/>
        <v>102.892292003555</v>
      </c>
      <c r="G448" s="97">
        <f t="shared" si="12"/>
        <v>102.892292</v>
      </c>
      <c r="H448" s="98" t="s">
        <v>141</v>
      </c>
    </row>
    <row r="449" spans="1:8" x14ac:dyDescent="0.3">
      <c r="A449" s="7">
        <v>42677</v>
      </c>
      <c r="B449" s="4" t="s">
        <v>42</v>
      </c>
      <c r="C449" s="4" t="s">
        <v>43</v>
      </c>
      <c r="D449" s="4">
        <v>1.4969300000000001</v>
      </c>
      <c r="E449" s="4">
        <v>1</v>
      </c>
      <c r="F449" s="97">
        <f t="shared" si="13"/>
        <v>102.89650774037101</v>
      </c>
      <c r="G449" s="97">
        <f t="shared" si="12"/>
        <v>102.89650774</v>
      </c>
      <c r="H449" s="98" t="s">
        <v>141</v>
      </c>
    </row>
    <row r="450" spans="1:8" x14ac:dyDescent="0.3">
      <c r="A450" s="7">
        <v>42678</v>
      </c>
      <c r="B450" s="4" t="s">
        <v>42</v>
      </c>
      <c r="C450" s="4" t="s">
        <v>43</v>
      </c>
      <c r="D450" s="4">
        <v>1.4960100000000001</v>
      </c>
      <c r="E450" s="4">
        <v>1</v>
      </c>
      <c r="F450" s="97">
        <f t="shared" si="13"/>
        <v>102.900727709394</v>
      </c>
      <c r="G450" s="97">
        <f t="shared" si="12"/>
        <v>102.90072771</v>
      </c>
      <c r="H450" s="98" t="s">
        <v>141</v>
      </c>
    </row>
    <row r="451" spans="1:8" x14ac:dyDescent="0.3">
      <c r="A451" s="7">
        <v>42681</v>
      </c>
      <c r="B451" s="4" t="s">
        <v>42</v>
      </c>
      <c r="C451" s="4" t="s">
        <v>43</v>
      </c>
      <c r="D451" s="4">
        <v>1.49722</v>
      </c>
      <c r="E451" s="4">
        <v>1</v>
      </c>
      <c r="F451" s="97">
        <f t="shared" si="13"/>
        <v>102.913380354681</v>
      </c>
      <c r="G451" s="97">
        <f t="shared" ref="G451:G514" si="14">ROUND(F451,8)</f>
        <v>102.91338035</v>
      </c>
      <c r="H451" s="98" t="s">
        <v>141</v>
      </c>
    </row>
    <row r="452" spans="1:8" x14ac:dyDescent="0.3">
      <c r="A452" s="7">
        <v>42682</v>
      </c>
      <c r="B452" s="4" t="s">
        <v>42</v>
      </c>
      <c r="C452" s="4" t="s">
        <v>43</v>
      </c>
      <c r="D452" s="4">
        <v>1.4935099999999999</v>
      </c>
      <c r="E452" s="4">
        <v>1</v>
      </c>
      <c r="F452" s="97">
        <f t="shared" ref="F452:F515" si="15">ROUND(F451*(ROUND(1+D451%*((A452-A451)/365),20)),20)</f>
        <v>102.917601833348</v>
      </c>
      <c r="G452" s="97">
        <f t="shared" si="14"/>
        <v>102.91760183</v>
      </c>
      <c r="H452" s="98" t="s">
        <v>141</v>
      </c>
    </row>
    <row r="453" spans="1:8" x14ac:dyDescent="0.3">
      <c r="A453" s="7">
        <v>42683</v>
      </c>
      <c r="B453" s="4" t="s">
        <v>42</v>
      </c>
      <c r="C453" s="4" t="s">
        <v>43</v>
      </c>
      <c r="D453" s="4">
        <v>1.4966200000000001</v>
      </c>
      <c r="E453" s="4">
        <v>1</v>
      </c>
      <c r="F453" s="97">
        <f t="shared" si="15"/>
        <v>102.921813024239</v>
      </c>
      <c r="G453" s="97">
        <f t="shared" si="14"/>
        <v>102.92181302</v>
      </c>
      <c r="H453" s="98" t="s">
        <v>141</v>
      </c>
    </row>
    <row r="454" spans="1:8" x14ac:dyDescent="0.3">
      <c r="A454" s="7">
        <v>42684</v>
      </c>
      <c r="B454" s="4" t="s">
        <v>42</v>
      </c>
      <c r="C454" s="4" t="s">
        <v>43</v>
      </c>
      <c r="D454" s="4">
        <v>1.49457</v>
      </c>
      <c r="E454" s="4">
        <v>1</v>
      </c>
      <c r="F454" s="97">
        <f t="shared" si="15"/>
        <v>102.926033156946</v>
      </c>
      <c r="G454" s="97">
        <f t="shared" si="14"/>
        <v>102.92603316</v>
      </c>
      <c r="H454" s="98" t="s">
        <v>141</v>
      </c>
    </row>
    <row r="455" spans="1:8" x14ac:dyDescent="0.3">
      <c r="A455" s="7">
        <v>42685</v>
      </c>
      <c r="B455" s="4" t="s">
        <v>42</v>
      </c>
      <c r="C455" s="4" t="s">
        <v>43</v>
      </c>
      <c r="D455" s="4">
        <v>1.49491</v>
      </c>
      <c r="E455" s="4">
        <v>1</v>
      </c>
      <c r="F455" s="97">
        <f t="shared" si="15"/>
        <v>102.93024768191501</v>
      </c>
      <c r="G455" s="97">
        <f t="shared" si="14"/>
        <v>102.93024767999999</v>
      </c>
      <c r="H455" s="98" t="s">
        <v>141</v>
      </c>
    </row>
    <row r="456" spans="1:8" x14ac:dyDescent="0.3">
      <c r="A456" s="7">
        <v>42688</v>
      </c>
      <c r="B456" s="4" t="s">
        <v>42</v>
      </c>
      <c r="C456" s="4" t="s">
        <v>43</v>
      </c>
      <c r="D456" s="4">
        <v>1.4952700000000001</v>
      </c>
      <c r="E456" s="4">
        <v>1</v>
      </c>
      <c r="F456" s="97">
        <f t="shared" si="15"/>
        <v>102.94289465094801</v>
      </c>
      <c r="G456" s="97">
        <f t="shared" si="14"/>
        <v>102.94289465</v>
      </c>
      <c r="H456" s="98" t="s">
        <v>141</v>
      </c>
    </row>
    <row r="457" spans="1:8" x14ac:dyDescent="0.3">
      <c r="A457" s="7">
        <v>42689</v>
      </c>
      <c r="B457" s="4" t="s">
        <v>42</v>
      </c>
      <c r="C457" s="4" t="s">
        <v>43</v>
      </c>
      <c r="D457" s="4">
        <v>1.4959</v>
      </c>
      <c r="E457" s="4">
        <v>1</v>
      </c>
      <c r="F457" s="97">
        <f t="shared" si="15"/>
        <v>102.947111840594</v>
      </c>
      <c r="G457" s="97">
        <f t="shared" si="14"/>
        <v>102.94711184000001</v>
      </c>
      <c r="H457" s="98" t="s">
        <v>141</v>
      </c>
    </row>
    <row r="458" spans="1:8" x14ac:dyDescent="0.3">
      <c r="A458" s="7">
        <v>42690</v>
      </c>
      <c r="B458" s="4" t="s">
        <v>42</v>
      </c>
      <c r="C458" s="4" t="s">
        <v>43</v>
      </c>
      <c r="D458" s="4">
        <v>1.49702</v>
      </c>
      <c r="E458" s="4">
        <v>1</v>
      </c>
      <c r="F458" s="97">
        <f t="shared" si="15"/>
        <v>102.951330979898</v>
      </c>
      <c r="G458" s="97">
        <f t="shared" si="14"/>
        <v>102.95133097999999</v>
      </c>
      <c r="H458" s="98" t="s">
        <v>141</v>
      </c>
    </row>
    <row r="459" spans="1:8" x14ac:dyDescent="0.3">
      <c r="A459" s="7">
        <v>42691</v>
      </c>
      <c r="B459" s="4" t="s">
        <v>42</v>
      </c>
      <c r="C459" s="4" t="s">
        <v>43</v>
      </c>
      <c r="D459" s="4">
        <v>1.4961199999999999</v>
      </c>
      <c r="E459" s="4">
        <v>1</v>
      </c>
      <c r="F459" s="97">
        <f t="shared" si="15"/>
        <v>102.955553451173</v>
      </c>
      <c r="G459" s="97">
        <f t="shared" si="14"/>
        <v>102.95555345</v>
      </c>
      <c r="H459" s="98" t="s">
        <v>141</v>
      </c>
    </row>
    <row r="460" spans="1:8" x14ac:dyDescent="0.3">
      <c r="A460" s="7">
        <v>42692</v>
      </c>
      <c r="B460" s="4" t="s">
        <v>42</v>
      </c>
      <c r="C460" s="4" t="s">
        <v>43</v>
      </c>
      <c r="D460" s="4">
        <v>1.4962800000000001</v>
      </c>
      <c r="E460" s="4">
        <v>1</v>
      </c>
      <c r="F460" s="97">
        <f t="shared" si="15"/>
        <v>102.959773556998</v>
      </c>
      <c r="G460" s="97">
        <f t="shared" si="14"/>
        <v>102.95977356</v>
      </c>
      <c r="H460" s="98" t="s">
        <v>141</v>
      </c>
    </row>
    <row r="461" spans="1:8" x14ac:dyDescent="0.3">
      <c r="A461" s="7">
        <v>42695</v>
      </c>
      <c r="B461" s="4" t="s">
        <v>42</v>
      </c>
      <c r="C461" s="4" t="s">
        <v>43</v>
      </c>
      <c r="D461" s="4">
        <v>1.4960800000000001</v>
      </c>
      <c r="E461" s="4">
        <v>1</v>
      </c>
      <c r="F461" s="97">
        <f t="shared" si="15"/>
        <v>102.972435747407</v>
      </c>
      <c r="G461" s="97">
        <f t="shared" si="14"/>
        <v>102.97243575</v>
      </c>
      <c r="H461" s="98" t="s">
        <v>141</v>
      </c>
    </row>
    <row r="462" spans="1:8" x14ac:dyDescent="0.3">
      <c r="A462" s="7">
        <v>42696</v>
      </c>
      <c r="B462" s="4" t="s">
        <v>42</v>
      </c>
      <c r="C462" s="4" t="s">
        <v>43</v>
      </c>
      <c r="D462" s="4">
        <v>1.4969600000000001</v>
      </c>
      <c r="E462" s="4">
        <v>1</v>
      </c>
      <c r="F462" s="97">
        <f t="shared" si="15"/>
        <v>102.976656432384</v>
      </c>
      <c r="G462" s="97">
        <f t="shared" si="14"/>
        <v>102.97665643000001</v>
      </c>
      <c r="H462" s="98" t="s">
        <v>141</v>
      </c>
    </row>
    <row r="463" spans="1:8" x14ac:dyDescent="0.3">
      <c r="A463" s="7">
        <v>42697</v>
      </c>
      <c r="B463" s="4" t="s">
        <v>42</v>
      </c>
      <c r="C463" s="4" t="s">
        <v>43</v>
      </c>
      <c r="D463" s="4">
        <v>1.49613</v>
      </c>
      <c r="E463" s="4">
        <v>1</v>
      </c>
      <c r="F463" s="97">
        <f t="shared" si="15"/>
        <v>102.980879773086</v>
      </c>
      <c r="G463" s="97">
        <f t="shared" si="14"/>
        <v>102.98087977</v>
      </c>
      <c r="H463" s="98" t="s">
        <v>141</v>
      </c>
    </row>
    <row r="464" spans="1:8" x14ac:dyDescent="0.3">
      <c r="A464" s="7">
        <v>42698</v>
      </c>
      <c r="B464" s="4" t="s">
        <v>42</v>
      </c>
      <c r="C464" s="4" t="s">
        <v>43</v>
      </c>
      <c r="D464" s="4">
        <v>1.4929399999999999</v>
      </c>
      <c r="E464" s="4">
        <v>1</v>
      </c>
      <c r="F464" s="97">
        <f t="shared" si="15"/>
        <v>102.985100945241</v>
      </c>
      <c r="G464" s="97">
        <f t="shared" si="14"/>
        <v>102.98510095</v>
      </c>
      <c r="H464" s="98" t="s">
        <v>141</v>
      </c>
    </row>
    <row r="465" spans="1:8" x14ac:dyDescent="0.3">
      <c r="A465" s="7">
        <v>42699</v>
      </c>
      <c r="B465" s="4" t="s">
        <v>42</v>
      </c>
      <c r="C465" s="4" t="s">
        <v>43</v>
      </c>
      <c r="D465" s="4">
        <v>1.49654</v>
      </c>
      <c r="E465" s="4">
        <v>1</v>
      </c>
      <c r="F465" s="97">
        <f t="shared" si="15"/>
        <v>102.989313289805</v>
      </c>
      <c r="G465" s="97">
        <f t="shared" si="14"/>
        <v>102.98931329</v>
      </c>
      <c r="H465" s="98" t="s">
        <v>141</v>
      </c>
    </row>
    <row r="466" spans="1:8" x14ac:dyDescent="0.3">
      <c r="A466" s="7">
        <v>42702</v>
      </c>
      <c r="B466" s="4" t="s">
        <v>42</v>
      </c>
      <c r="C466" s="4" t="s">
        <v>43</v>
      </c>
      <c r="D466" s="4">
        <v>1.4952399999999999</v>
      </c>
      <c r="E466" s="4">
        <v>1</v>
      </c>
      <c r="F466" s="97">
        <f t="shared" si="15"/>
        <v>103.001981313935</v>
      </c>
      <c r="G466" s="97">
        <f t="shared" si="14"/>
        <v>103.00198131000001</v>
      </c>
      <c r="H466" s="98" t="s">
        <v>141</v>
      </c>
    </row>
    <row r="467" spans="1:8" x14ac:dyDescent="0.3">
      <c r="A467" s="7">
        <v>42703</v>
      </c>
      <c r="B467" s="4" t="s">
        <v>42</v>
      </c>
      <c r="C467" s="4" t="s">
        <v>43</v>
      </c>
      <c r="D467" s="4">
        <v>1.49536</v>
      </c>
      <c r="E467" s="4">
        <v>1</v>
      </c>
      <c r="F467" s="97">
        <f t="shared" si="15"/>
        <v>103.00620083948399</v>
      </c>
      <c r="G467" s="97">
        <f t="shared" si="14"/>
        <v>103.00620084000001</v>
      </c>
      <c r="H467" s="98" t="s">
        <v>141</v>
      </c>
    </row>
    <row r="468" spans="1:8" x14ac:dyDescent="0.3">
      <c r="A468" s="7">
        <v>42704</v>
      </c>
      <c r="B468" s="4" t="s">
        <v>42</v>
      </c>
      <c r="C468" s="4" t="s">
        <v>43</v>
      </c>
      <c r="D468" s="4">
        <v>1.4955400000000001</v>
      </c>
      <c r="E468" s="4">
        <v>1</v>
      </c>
      <c r="F468" s="97">
        <f t="shared" si="15"/>
        <v>103.01042087653801</v>
      </c>
      <c r="G468" s="97">
        <f t="shared" si="14"/>
        <v>103.01042088</v>
      </c>
      <c r="H468" s="98" t="s">
        <v>141</v>
      </c>
    </row>
    <row r="469" spans="1:8" x14ac:dyDescent="0.3">
      <c r="A469" s="7">
        <v>42705</v>
      </c>
      <c r="B469" s="4" t="s">
        <v>42</v>
      </c>
      <c r="C469" s="4" t="s">
        <v>43</v>
      </c>
      <c r="D469" s="4">
        <v>1.4919199999999999</v>
      </c>
      <c r="E469" s="4">
        <v>1</v>
      </c>
      <c r="F469" s="97">
        <f t="shared" si="15"/>
        <v>103.014641594479</v>
      </c>
      <c r="G469" s="97">
        <f t="shared" si="14"/>
        <v>103.01464159</v>
      </c>
      <c r="H469" s="98" t="s">
        <v>141</v>
      </c>
    </row>
    <row r="470" spans="1:8" x14ac:dyDescent="0.3">
      <c r="A470" s="7">
        <v>42706</v>
      </c>
      <c r="B470" s="4" t="s">
        <v>42</v>
      </c>
      <c r="C470" s="4" t="s">
        <v>43</v>
      </c>
      <c r="D470" s="4">
        <v>1.49516</v>
      </c>
      <c r="E470" s="4">
        <v>1</v>
      </c>
      <c r="F470" s="97">
        <f t="shared" si="15"/>
        <v>103.018852268564</v>
      </c>
      <c r="G470" s="97">
        <f t="shared" si="14"/>
        <v>103.01885227</v>
      </c>
      <c r="H470" s="98" t="s">
        <v>141</v>
      </c>
    </row>
    <row r="471" spans="1:8" x14ac:dyDescent="0.3">
      <c r="A471" s="7">
        <v>42710</v>
      </c>
      <c r="B471" s="4" t="s">
        <v>42</v>
      </c>
      <c r="C471" s="4" t="s">
        <v>43</v>
      </c>
      <c r="D471" s="4">
        <v>1.49566</v>
      </c>
      <c r="E471" s="4">
        <v>1</v>
      </c>
      <c r="F471" s="97">
        <f t="shared" si="15"/>
        <v>103.03573223208799</v>
      </c>
      <c r="G471" s="97">
        <f t="shared" si="14"/>
        <v>103.03573222999999</v>
      </c>
      <c r="H471" s="98" t="s">
        <v>141</v>
      </c>
    </row>
    <row r="472" spans="1:8" x14ac:dyDescent="0.3">
      <c r="A472" s="7">
        <v>42711</v>
      </c>
      <c r="B472" s="4" t="s">
        <v>42</v>
      </c>
      <c r="C472" s="4" t="s">
        <v>43</v>
      </c>
      <c r="D472" s="4">
        <v>1.4966600000000001</v>
      </c>
      <c r="E472" s="4">
        <v>1</v>
      </c>
      <c r="F472" s="97">
        <f t="shared" si="15"/>
        <v>103.039954325876</v>
      </c>
      <c r="G472" s="97">
        <f t="shared" si="14"/>
        <v>103.03995433</v>
      </c>
      <c r="H472" s="98" t="s">
        <v>141</v>
      </c>
    </row>
    <row r="473" spans="1:8" x14ac:dyDescent="0.3">
      <c r="A473" s="7">
        <v>42712</v>
      </c>
      <c r="B473" s="4" t="s">
        <v>42</v>
      </c>
      <c r="C473" s="4" t="s">
        <v>43</v>
      </c>
      <c r="D473" s="4">
        <v>1.4941199999999999</v>
      </c>
      <c r="E473" s="4">
        <v>1</v>
      </c>
      <c r="F473" s="97">
        <f t="shared" si="15"/>
        <v>103.04417941568499</v>
      </c>
      <c r="G473" s="97">
        <f t="shared" si="14"/>
        <v>103.04417942000001</v>
      </c>
      <c r="H473" s="98" t="s">
        <v>141</v>
      </c>
    </row>
    <row r="474" spans="1:8" x14ac:dyDescent="0.3">
      <c r="A474" s="7">
        <v>42713</v>
      </c>
      <c r="B474" s="4" t="s">
        <v>42</v>
      </c>
      <c r="C474" s="4" t="s">
        <v>43</v>
      </c>
      <c r="D474" s="4">
        <v>1.49691</v>
      </c>
      <c r="E474" s="4">
        <v>1</v>
      </c>
      <c r="F474" s="97">
        <f t="shared" si="15"/>
        <v>103.048397507996</v>
      </c>
      <c r="G474" s="97">
        <f t="shared" si="14"/>
        <v>103.04839751</v>
      </c>
      <c r="H474" s="98" t="s">
        <v>141</v>
      </c>
    </row>
    <row r="475" spans="1:8" x14ac:dyDescent="0.3">
      <c r="A475" s="7">
        <v>42717</v>
      </c>
      <c r="B475" s="4" t="s">
        <v>42</v>
      </c>
      <c r="C475" s="4" t="s">
        <v>43</v>
      </c>
      <c r="D475" s="4">
        <v>1.4937400000000001</v>
      </c>
      <c r="E475" s="4">
        <v>1</v>
      </c>
      <c r="F475" s="97">
        <f t="shared" si="15"/>
        <v>103.065302075307</v>
      </c>
      <c r="G475" s="97">
        <f t="shared" si="14"/>
        <v>103.06530208</v>
      </c>
      <c r="H475" s="98" t="s">
        <v>141</v>
      </c>
    </row>
    <row r="476" spans="1:8" x14ac:dyDescent="0.3">
      <c r="A476" s="7">
        <v>42718</v>
      </c>
      <c r="B476" s="4" t="s">
        <v>42</v>
      </c>
      <c r="C476" s="4" t="s">
        <v>43</v>
      </c>
      <c r="D476" s="4">
        <v>1.49617</v>
      </c>
      <c r="E476" s="4">
        <v>1</v>
      </c>
      <c r="F476" s="97">
        <f t="shared" si="15"/>
        <v>103.069519959261</v>
      </c>
      <c r="G476" s="97">
        <f t="shared" si="14"/>
        <v>103.06951995999999</v>
      </c>
      <c r="H476" s="98" t="s">
        <v>141</v>
      </c>
    </row>
    <row r="477" spans="1:8" x14ac:dyDescent="0.3">
      <c r="A477" s="7">
        <v>42719</v>
      </c>
      <c r="B477" s="4" t="s">
        <v>42</v>
      </c>
      <c r="C477" s="4" t="s">
        <v>43</v>
      </c>
      <c r="D477" s="4">
        <v>1.4942500000000001</v>
      </c>
      <c r="E477" s="4">
        <v>1</v>
      </c>
      <c r="F477" s="97">
        <f t="shared" si="15"/>
        <v>103.073744877718</v>
      </c>
      <c r="G477" s="97">
        <f t="shared" si="14"/>
        <v>103.07374488000001</v>
      </c>
      <c r="H477" s="98" t="s">
        <v>141</v>
      </c>
    </row>
    <row r="478" spans="1:8" x14ac:dyDescent="0.3">
      <c r="A478" s="7">
        <v>42720</v>
      </c>
      <c r="B478" s="4" t="s">
        <v>42</v>
      </c>
      <c r="C478" s="4" t="s">
        <v>43</v>
      </c>
      <c r="D478" s="4">
        <v>1.4963299999999999</v>
      </c>
      <c r="E478" s="4">
        <v>1</v>
      </c>
      <c r="F478" s="97">
        <f t="shared" si="15"/>
        <v>103.077964547397</v>
      </c>
      <c r="G478" s="97">
        <f t="shared" si="14"/>
        <v>103.07796455</v>
      </c>
      <c r="H478" s="98" t="s">
        <v>141</v>
      </c>
    </row>
    <row r="479" spans="1:8" x14ac:dyDescent="0.3">
      <c r="A479" s="7">
        <v>42723</v>
      </c>
      <c r="B479" s="4" t="s">
        <v>42</v>
      </c>
      <c r="C479" s="4" t="s">
        <v>43</v>
      </c>
      <c r="D479" s="4">
        <v>1.49241</v>
      </c>
      <c r="E479" s="4">
        <v>1</v>
      </c>
      <c r="F479" s="97">
        <f t="shared" si="15"/>
        <v>103.090641696769</v>
      </c>
      <c r="G479" s="97">
        <f t="shared" si="14"/>
        <v>103.09064170000001</v>
      </c>
      <c r="H479" s="98" t="s">
        <v>141</v>
      </c>
    </row>
    <row r="480" spans="1:8" x14ac:dyDescent="0.3">
      <c r="A480" s="7">
        <v>42724</v>
      </c>
      <c r="B480" s="4" t="s">
        <v>42</v>
      </c>
      <c r="C480" s="4" t="s">
        <v>43</v>
      </c>
      <c r="D480" s="4">
        <v>1.49536</v>
      </c>
      <c r="E480" s="4">
        <v>1</v>
      </c>
      <c r="F480" s="97">
        <f t="shared" si="15"/>
        <v>103.094856861278</v>
      </c>
      <c r="G480" s="97">
        <f t="shared" si="14"/>
        <v>103.09485685999999</v>
      </c>
      <c r="H480" s="98" t="s">
        <v>141</v>
      </c>
    </row>
    <row r="481" spans="1:8" x14ac:dyDescent="0.3">
      <c r="A481" s="7">
        <v>42725</v>
      </c>
      <c r="B481" s="4" t="s">
        <v>42</v>
      </c>
      <c r="C481" s="4" t="s">
        <v>43</v>
      </c>
      <c r="D481" s="4">
        <v>1.49447</v>
      </c>
      <c r="E481" s="4">
        <v>1</v>
      </c>
      <c r="F481" s="97">
        <f t="shared" si="15"/>
        <v>103.09908053046</v>
      </c>
      <c r="G481" s="97">
        <f t="shared" si="14"/>
        <v>103.09908052999999</v>
      </c>
      <c r="H481" s="98" t="s">
        <v>141</v>
      </c>
    </row>
    <row r="482" spans="1:8" x14ac:dyDescent="0.3">
      <c r="A482" s="7">
        <v>42726</v>
      </c>
      <c r="B482" s="4" t="s">
        <v>42</v>
      </c>
      <c r="C482" s="4" t="s">
        <v>43</v>
      </c>
      <c r="D482" s="4">
        <v>1.4960899999999999</v>
      </c>
      <c r="E482" s="4">
        <v>1</v>
      </c>
      <c r="F482" s="97">
        <f t="shared" si="15"/>
        <v>103.103301858758</v>
      </c>
      <c r="G482" s="97">
        <f t="shared" si="14"/>
        <v>103.10330186</v>
      </c>
      <c r="H482" s="98" t="s">
        <v>141</v>
      </c>
    </row>
    <row r="483" spans="1:8" x14ac:dyDescent="0.3">
      <c r="A483" s="7">
        <v>42727</v>
      </c>
      <c r="B483" s="4" t="s">
        <v>42</v>
      </c>
      <c r="C483" s="4" t="s">
        <v>43</v>
      </c>
      <c r="D483" s="4">
        <v>1.49471</v>
      </c>
      <c r="E483" s="4">
        <v>1</v>
      </c>
      <c r="F483" s="97">
        <f t="shared" si="15"/>
        <v>103.10752793598699</v>
      </c>
      <c r="G483" s="97">
        <f t="shared" si="14"/>
        <v>103.10752794</v>
      </c>
      <c r="H483" s="98" t="s">
        <v>141</v>
      </c>
    </row>
    <row r="484" spans="1:8" x14ac:dyDescent="0.3">
      <c r="A484" s="7">
        <v>42730</v>
      </c>
      <c r="B484" s="4" t="s">
        <v>42</v>
      </c>
      <c r="C484" s="4" t="s">
        <v>43</v>
      </c>
      <c r="D484" s="4">
        <v>1.49674</v>
      </c>
      <c r="E484" s="4">
        <v>1</v>
      </c>
      <c r="F484" s="97">
        <f t="shared" si="15"/>
        <v>103.120194992404</v>
      </c>
      <c r="G484" s="97">
        <f t="shared" si="14"/>
        <v>103.12019499</v>
      </c>
      <c r="H484" s="98" t="s">
        <v>141</v>
      </c>
    </row>
    <row r="485" spans="1:8" x14ac:dyDescent="0.3">
      <c r="A485" s="7">
        <v>42731</v>
      </c>
      <c r="B485" s="4" t="s">
        <v>42</v>
      </c>
      <c r="C485" s="4" t="s">
        <v>43</v>
      </c>
      <c r="D485" s="4">
        <v>1.49501</v>
      </c>
      <c r="E485" s="4">
        <v>1</v>
      </c>
      <c r="F485" s="97">
        <f t="shared" si="15"/>
        <v>103.124423598449</v>
      </c>
      <c r="G485" s="97">
        <f t="shared" si="14"/>
        <v>103.1244236</v>
      </c>
      <c r="H485" s="98" t="s">
        <v>141</v>
      </c>
    </row>
    <row r="486" spans="1:8" x14ac:dyDescent="0.3">
      <c r="A486" s="7">
        <v>42732</v>
      </c>
      <c r="B486" s="4" t="s">
        <v>42</v>
      </c>
      <c r="C486" s="4" t="s">
        <v>43</v>
      </c>
      <c r="D486" s="4">
        <v>1.49407</v>
      </c>
      <c r="E486" s="4">
        <v>1</v>
      </c>
      <c r="F486" s="97">
        <f t="shared" si="15"/>
        <v>103.12864749008</v>
      </c>
      <c r="G486" s="97">
        <f t="shared" si="14"/>
        <v>103.12864749000001</v>
      </c>
      <c r="H486" s="98" t="s">
        <v>141</v>
      </c>
    </row>
    <row r="487" spans="1:8" x14ac:dyDescent="0.3">
      <c r="A487" s="7">
        <v>42733</v>
      </c>
      <c r="B487" s="4" t="s">
        <v>42</v>
      </c>
      <c r="C487" s="4" t="s">
        <v>43</v>
      </c>
      <c r="D487" s="4">
        <v>1.49587</v>
      </c>
      <c r="E487" s="4">
        <v>1</v>
      </c>
      <c r="F487" s="97">
        <f t="shared" si="15"/>
        <v>103.132868898802</v>
      </c>
      <c r="G487" s="97">
        <f t="shared" si="14"/>
        <v>103.13286890000001</v>
      </c>
      <c r="H487" s="98" t="s">
        <v>141</v>
      </c>
    </row>
    <row r="488" spans="1:8" x14ac:dyDescent="0.3">
      <c r="A488" s="7">
        <v>42734</v>
      </c>
      <c r="B488" s="4" t="s">
        <v>42</v>
      </c>
      <c r="C488" s="4" t="s">
        <v>43</v>
      </c>
      <c r="D488" s="4">
        <v>1.4839899999999999</v>
      </c>
      <c r="E488" s="4">
        <v>1</v>
      </c>
      <c r="F488" s="97">
        <f t="shared" si="15"/>
        <v>103.137095566326</v>
      </c>
      <c r="G488" s="97">
        <f t="shared" si="14"/>
        <v>103.13709557</v>
      </c>
      <c r="H488" s="98" t="s">
        <v>141</v>
      </c>
    </row>
    <row r="489" spans="1:8" x14ac:dyDescent="0.3">
      <c r="A489" s="7">
        <v>42739</v>
      </c>
      <c r="B489" s="4" t="s">
        <v>42</v>
      </c>
      <c r="C489" s="4" t="s">
        <v>43</v>
      </c>
      <c r="D489" s="4">
        <v>1.49213</v>
      </c>
      <c r="E489" s="4">
        <v>1</v>
      </c>
      <c r="F489" s="97">
        <f t="shared" si="15"/>
        <v>103.158061925018</v>
      </c>
      <c r="G489" s="97">
        <f t="shared" si="14"/>
        <v>103.15806193</v>
      </c>
      <c r="H489" s="98" t="s">
        <v>141</v>
      </c>
    </row>
    <row r="490" spans="1:8" x14ac:dyDescent="0.3">
      <c r="A490" s="7">
        <v>42740</v>
      </c>
      <c r="B490" s="4" t="s">
        <v>42</v>
      </c>
      <c r="C490" s="4" t="s">
        <v>43</v>
      </c>
      <c r="D490" s="4">
        <v>1.4946600000000001</v>
      </c>
      <c r="E490" s="4">
        <v>1</v>
      </c>
      <c r="F490" s="97">
        <f t="shared" si="15"/>
        <v>103.16227905485199</v>
      </c>
      <c r="G490" s="97">
        <f t="shared" si="14"/>
        <v>103.16227905</v>
      </c>
      <c r="H490" s="98" t="s">
        <v>141</v>
      </c>
    </row>
    <row r="491" spans="1:8" x14ac:dyDescent="0.3">
      <c r="A491" s="7">
        <v>42741</v>
      </c>
      <c r="B491" s="4" t="s">
        <v>42</v>
      </c>
      <c r="C491" s="4" t="s">
        <v>43</v>
      </c>
      <c r="D491" s="4">
        <v>1.49495</v>
      </c>
      <c r="E491" s="4">
        <v>1</v>
      </c>
      <c r="F491" s="97">
        <f t="shared" si="15"/>
        <v>103.166503507784</v>
      </c>
      <c r="G491" s="97">
        <f t="shared" si="14"/>
        <v>103.16650351</v>
      </c>
      <c r="H491" s="98" t="s">
        <v>141</v>
      </c>
    </row>
    <row r="492" spans="1:8" x14ac:dyDescent="0.3">
      <c r="A492" s="7">
        <v>42744</v>
      </c>
      <c r="B492" s="4" t="s">
        <v>42</v>
      </c>
      <c r="C492" s="4" t="s">
        <v>43</v>
      </c>
      <c r="D492" s="4">
        <v>1.49316</v>
      </c>
      <c r="E492" s="4">
        <v>1</v>
      </c>
      <c r="F492" s="97">
        <f t="shared" si="15"/>
        <v>103.179179844586</v>
      </c>
      <c r="G492" s="97">
        <f t="shared" si="14"/>
        <v>103.17917984</v>
      </c>
      <c r="H492" s="98" t="s">
        <v>141</v>
      </c>
    </row>
    <row r="493" spans="1:8" x14ac:dyDescent="0.3">
      <c r="A493" s="7">
        <v>42745</v>
      </c>
      <c r="B493" s="4" t="s">
        <v>42</v>
      </c>
      <c r="C493" s="4" t="s">
        <v>43</v>
      </c>
      <c r="D493" s="4">
        <v>1.4928300000000001</v>
      </c>
      <c r="E493" s="4">
        <v>1</v>
      </c>
      <c r="F493" s="97">
        <f t="shared" si="15"/>
        <v>103.183400749358</v>
      </c>
      <c r="G493" s="97">
        <f t="shared" si="14"/>
        <v>103.18340075</v>
      </c>
      <c r="H493" s="98" t="s">
        <v>141</v>
      </c>
    </row>
    <row r="494" spans="1:8" x14ac:dyDescent="0.3">
      <c r="A494" s="7">
        <v>42746</v>
      </c>
      <c r="B494" s="4" t="s">
        <v>42</v>
      </c>
      <c r="C494" s="4" t="s">
        <v>43</v>
      </c>
      <c r="D494" s="4">
        <v>1.49515</v>
      </c>
      <c r="E494" s="4">
        <v>1</v>
      </c>
      <c r="F494" s="97">
        <f t="shared" si="15"/>
        <v>103.187620893909</v>
      </c>
      <c r="G494" s="97">
        <f t="shared" si="14"/>
        <v>103.18762089000001</v>
      </c>
      <c r="H494" s="98" t="s">
        <v>141</v>
      </c>
    </row>
    <row r="495" spans="1:8" x14ac:dyDescent="0.3">
      <c r="A495" s="7">
        <v>42747</v>
      </c>
      <c r="B495" s="4" t="s">
        <v>42</v>
      </c>
      <c r="C495" s="4" t="s">
        <v>43</v>
      </c>
      <c r="D495" s="4">
        <v>1.49526</v>
      </c>
      <c r="E495" s="4">
        <v>1</v>
      </c>
      <c r="F495" s="97">
        <f t="shared" si="15"/>
        <v>103.191847769837</v>
      </c>
      <c r="G495" s="97">
        <f t="shared" si="14"/>
        <v>103.19184777</v>
      </c>
      <c r="H495" s="98" t="s">
        <v>141</v>
      </c>
    </row>
    <row r="496" spans="1:8" x14ac:dyDescent="0.3">
      <c r="A496" s="7">
        <v>42748</v>
      </c>
      <c r="B496" s="4" t="s">
        <v>42</v>
      </c>
      <c r="C496" s="4" t="s">
        <v>43</v>
      </c>
      <c r="D496" s="4">
        <v>1.4955700000000001</v>
      </c>
      <c r="E496" s="4">
        <v>1</v>
      </c>
      <c r="F496" s="97">
        <f t="shared" si="15"/>
        <v>103.1960751299</v>
      </c>
      <c r="G496" s="97">
        <f t="shared" si="14"/>
        <v>103.19607513</v>
      </c>
      <c r="H496" s="98" t="s">
        <v>141</v>
      </c>
    </row>
    <row r="497" spans="1:8" x14ac:dyDescent="0.3">
      <c r="A497" s="7">
        <v>42751</v>
      </c>
      <c r="B497" s="4" t="s">
        <v>42</v>
      </c>
      <c r="C497" s="4" t="s">
        <v>43</v>
      </c>
      <c r="D497" s="4">
        <v>1.4917800000000001</v>
      </c>
      <c r="E497" s="4">
        <v>1</v>
      </c>
      <c r="F497" s="97">
        <f t="shared" si="15"/>
        <v>103.208760359002</v>
      </c>
      <c r="G497" s="97">
        <f t="shared" si="14"/>
        <v>103.20876036</v>
      </c>
      <c r="H497" s="98" t="s">
        <v>141</v>
      </c>
    </row>
    <row r="498" spans="1:8" x14ac:dyDescent="0.3">
      <c r="A498" s="7">
        <v>42752</v>
      </c>
      <c r="B498" s="4" t="s">
        <v>42</v>
      </c>
      <c r="C498" s="4" t="s">
        <v>43</v>
      </c>
      <c r="D498" s="4">
        <v>1.4881800000000001</v>
      </c>
      <c r="E498" s="4">
        <v>1</v>
      </c>
      <c r="F498" s="97">
        <f t="shared" si="15"/>
        <v>103.212978571729</v>
      </c>
      <c r="G498" s="97">
        <f t="shared" si="14"/>
        <v>103.21297857</v>
      </c>
      <c r="H498" s="98" t="s">
        <v>141</v>
      </c>
    </row>
    <row r="499" spans="1:8" x14ac:dyDescent="0.3">
      <c r="A499" s="7">
        <v>42753</v>
      </c>
      <c r="B499" s="4" t="s">
        <v>42</v>
      </c>
      <c r="C499" s="4" t="s">
        <v>43</v>
      </c>
      <c r="D499" s="4">
        <v>1.49316</v>
      </c>
      <c r="E499" s="4">
        <v>1</v>
      </c>
      <c r="F499" s="97">
        <f t="shared" si="15"/>
        <v>103.21718677694599</v>
      </c>
      <c r="G499" s="97">
        <f t="shared" si="14"/>
        <v>103.21718678000001</v>
      </c>
      <c r="H499" s="98" t="s">
        <v>141</v>
      </c>
    </row>
    <row r="500" spans="1:8" x14ac:dyDescent="0.3">
      <c r="A500" s="7">
        <v>42754</v>
      </c>
      <c r="B500" s="4" t="s">
        <v>42</v>
      </c>
      <c r="C500" s="4" t="s">
        <v>43</v>
      </c>
      <c r="D500" s="4">
        <v>1.4952799999999999</v>
      </c>
      <c r="E500" s="4">
        <v>1</v>
      </c>
      <c r="F500" s="97">
        <f t="shared" si="15"/>
        <v>103.221409236524</v>
      </c>
      <c r="G500" s="97">
        <f t="shared" si="14"/>
        <v>103.22140924</v>
      </c>
      <c r="H500" s="98" t="s">
        <v>141</v>
      </c>
    </row>
    <row r="501" spans="1:8" x14ac:dyDescent="0.3">
      <c r="A501" s="7">
        <v>42755</v>
      </c>
      <c r="B501" s="4" t="s">
        <v>42</v>
      </c>
      <c r="C501" s="4" t="s">
        <v>43</v>
      </c>
      <c r="D501" s="4">
        <v>1.49522</v>
      </c>
      <c r="E501" s="4">
        <v>1</v>
      </c>
      <c r="F501" s="97">
        <f t="shared" si="15"/>
        <v>103.225637864162</v>
      </c>
      <c r="G501" s="97">
        <f t="shared" si="14"/>
        <v>103.22563786000001</v>
      </c>
      <c r="H501" s="98" t="s">
        <v>141</v>
      </c>
    </row>
    <row r="502" spans="1:8" x14ac:dyDescent="0.3">
      <c r="A502" s="7">
        <v>42758</v>
      </c>
      <c r="B502" s="4" t="s">
        <v>42</v>
      </c>
      <c r="C502" s="4" t="s">
        <v>43</v>
      </c>
      <c r="D502" s="4">
        <v>1.4943900000000001</v>
      </c>
      <c r="E502" s="4">
        <v>1</v>
      </c>
      <c r="F502" s="97">
        <f t="shared" si="15"/>
        <v>103.238323757717</v>
      </c>
      <c r="G502" s="97">
        <f t="shared" si="14"/>
        <v>103.23832376</v>
      </c>
      <c r="H502" s="98" t="s">
        <v>141</v>
      </c>
    </row>
    <row r="503" spans="1:8" x14ac:dyDescent="0.3">
      <c r="A503" s="7">
        <v>42759</v>
      </c>
      <c r="B503" s="4" t="s">
        <v>42</v>
      </c>
      <c r="C503" s="4" t="s">
        <v>43</v>
      </c>
      <c r="D503" s="4">
        <v>1.4945900000000001</v>
      </c>
      <c r="E503" s="4">
        <v>1</v>
      </c>
      <c r="F503" s="97">
        <f t="shared" si="15"/>
        <v>103.242550560967</v>
      </c>
      <c r="G503" s="97">
        <f t="shared" si="14"/>
        <v>103.24255056</v>
      </c>
      <c r="H503" s="98" t="s">
        <v>141</v>
      </c>
    </row>
    <row r="504" spans="1:8" x14ac:dyDescent="0.3">
      <c r="A504" s="7">
        <v>42760</v>
      </c>
      <c r="B504" s="4" t="s">
        <v>42</v>
      </c>
      <c r="C504" s="4" t="s">
        <v>43</v>
      </c>
      <c r="D504" s="4">
        <v>1.4946299999999999</v>
      </c>
      <c r="E504" s="4">
        <v>1</v>
      </c>
      <c r="F504" s="97">
        <f t="shared" si="15"/>
        <v>103.246778102984</v>
      </c>
      <c r="G504" s="97">
        <f t="shared" si="14"/>
        <v>103.2467781</v>
      </c>
      <c r="H504" s="98" t="s">
        <v>141</v>
      </c>
    </row>
    <row r="505" spans="1:8" x14ac:dyDescent="0.3">
      <c r="A505" s="7">
        <v>42761</v>
      </c>
      <c r="B505" s="4" t="s">
        <v>42</v>
      </c>
      <c r="C505" s="4" t="s">
        <v>43</v>
      </c>
      <c r="D505" s="4">
        <v>1.4942500000000001</v>
      </c>
      <c r="E505" s="4">
        <v>1</v>
      </c>
      <c r="F505" s="97">
        <f t="shared" si="15"/>
        <v>103.251005931256</v>
      </c>
      <c r="G505" s="97">
        <f t="shared" si="14"/>
        <v>103.25100593000001</v>
      </c>
      <c r="H505" s="98" t="s">
        <v>141</v>
      </c>
    </row>
    <row r="506" spans="1:8" x14ac:dyDescent="0.3">
      <c r="A506" s="7">
        <v>42762</v>
      </c>
      <c r="B506" s="4" t="s">
        <v>42</v>
      </c>
      <c r="C506" s="4" t="s">
        <v>43</v>
      </c>
      <c r="D506" s="4">
        <v>1.49227</v>
      </c>
      <c r="E506" s="4">
        <v>1</v>
      </c>
      <c r="F506" s="97">
        <f t="shared" si="15"/>
        <v>103.25523285771099</v>
      </c>
      <c r="G506" s="97">
        <f t="shared" si="14"/>
        <v>103.25523286000001</v>
      </c>
      <c r="H506" s="98" t="s">
        <v>141</v>
      </c>
    </row>
    <row r="507" spans="1:8" x14ac:dyDescent="0.3">
      <c r="A507" s="7">
        <v>42765</v>
      </c>
      <c r="B507" s="4" t="s">
        <v>42</v>
      </c>
      <c r="C507" s="4" t="s">
        <v>43</v>
      </c>
      <c r="D507" s="4">
        <v>1.4910699999999999</v>
      </c>
      <c r="E507" s="4">
        <v>1</v>
      </c>
      <c r="F507" s="97">
        <f t="shared" si="15"/>
        <v>103.267897352479</v>
      </c>
      <c r="G507" s="97">
        <f t="shared" si="14"/>
        <v>103.26789735</v>
      </c>
      <c r="H507" s="98" t="s">
        <v>141</v>
      </c>
    </row>
    <row r="508" spans="1:8" x14ac:dyDescent="0.3">
      <c r="A508" s="7">
        <v>42766</v>
      </c>
      <c r="B508" s="4" t="s">
        <v>42</v>
      </c>
      <c r="C508" s="4" t="s">
        <v>43</v>
      </c>
      <c r="D508" s="4">
        <v>1.49068</v>
      </c>
      <c r="E508" s="4">
        <v>1</v>
      </c>
      <c r="F508" s="97">
        <f t="shared" si="15"/>
        <v>103.272115973403</v>
      </c>
      <c r="G508" s="97">
        <f t="shared" si="14"/>
        <v>103.27211597</v>
      </c>
      <c r="H508" s="98" t="s">
        <v>141</v>
      </c>
    </row>
    <row r="509" spans="1:8" x14ac:dyDescent="0.3">
      <c r="A509" s="7">
        <v>42767</v>
      </c>
      <c r="B509" s="4" t="s">
        <v>42</v>
      </c>
      <c r="C509" s="4" t="s">
        <v>43</v>
      </c>
      <c r="D509" s="4">
        <v>1.4940599999999999</v>
      </c>
      <c r="E509" s="4">
        <v>1</v>
      </c>
      <c r="F509" s="97">
        <f t="shared" si="15"/>
        <v>103.276333663207</v>
      </c>
      <c r="G509" s="97">
        <f t="shared" si="14"/>
        <v>103.27633366000001</v>
      </c>
      <c r="H509" s="98" t="s">
        <v>141</v>
      </c>
    </row>
    <row r="510" spans="1:8" x14ac:dyDescent="0.3">
      <c r="A510" s="7">
        <v>42768</v>
      </c>
      <c r="B510" s="4" t="s">
        <v>42</v>
      </c>
      <c r="C510" s="4" t="s">
        <v>43</v>
      </c>
      <c r="D510" s="4">
        <v>1.4943299999999999</v>
      </c>
      <c r="E510" s="4">
        <v>1</v>
      </c>
      <c r="F510" s="97">
        <f t="shared" si="15"/>
        <v>103.280561088935</v>
      </c>
      <c r="G510" s="97">
        <f t="shared" si="14"/>
        <v>103.28056109000001</v>
      </c>
      <c r="H510" s="98" t="s">
        <v>141</v>
      </c>
    </row>
    <row r="511" spans="1:8" x14ac:dyDescent="0.3">
      <c r="A511" s="7">
        <v>42769</v>
      </c>
      <c r="B511" s="4" t="s">
        <v>42</v>
      </c>
      <c r="C511" s="4" t="s">
        <v>43</v>
      </c>
      <c r="D511" s="4">
        <v>1.4949600000000001</v>
      </c>
      <c r="E511" s="4">
        <v>1</v>
      </c>
      <c r="F511" s="97">
        <f t="shared" si="15"/>
        <v>103.284789451699</v>
      </c>
      <c r="G511" s="97">
        <f t="shared" si="14"/>
        <v>103.28478945000001</v>
      </c>
      <c r="H511" s="98" t="s">
        <v>141</v>
      </c>
    </row>
    <row r="512" spans="1:8" x14ac:dyDescent="0.3">
      <c r="A512" s="7">
        <v>42772</v>
      </c>
      <c r="B512" s="4" t="s">
        <v>42</v>
      </c>
      <c r="C512" s="4" t="s">
        <v>43</v>
      </c>
      <c r="D512" s="4">
        <v>1.4895799999999999</v>
      </c>
      <c r="E512" s="4">
        <v>1</v>
      </c>
      <c r="F512" s="97">
        <f t="shared" si="15"/>
        <v>103.29748040749401</v>
      </c>
      <c r="G512" s="97">
        <f t="shared" si="14"/>
        <v>103.29748041000001</v>
      </c>
      <c r="H512" s="98" t="s">
        <v>141</v>
      </c>
    </row>
    <row r="513" spans="1:8" x14ac:dyDescent="0.3">
      <c r="A513" s="7">
        <v>42773</v>
      </c>
      <c r="B513" s="4" t="s">
        <v>42</v>
      </c>
      <c r="C513" s="4" t="s">
        <v>43</v>
      </c>
      <c r="D513" s="4">
        <v>1.49519</v>
      </c>
      <c r="E513" s="4">
        <v>1</v>
      </c>
      <c r="F513" s="97">
        <f t="shared" si="15"/>
        <v>103.301696020121</v>
      </c>
      <c r="G513" s="97">
        <f t="shared" si="14"/>
        <v>103.30169601999999</v>
      </c>
      <c r="H513" s="98" t="s">
        <v>141</v>
      </c>
    </row>
    <row r="514" spans="1:8" x14ac:dyDescent="0.3">
      <c r="A514" s="7">
        <v>42774</v>
      </c>
      <c r="B514" s="4" t="s">
        <v>42</v>
      </c>
      <c r="C514" s="4" t="s">
        <v>43</v>
      </c>
      <c r="D514" s="4">
        <v>1.4947600000000001</v>
      </c>
      <c r="E514" s="4">
        <v>1</v>
      </c>
      <c r="F514" s="97">
        <f t="shared" si="15"/>
        <v>103.305927682118</v>
      </c>
      <c r="G514" s="97">
        <f t="shared" si="14"/>
        <v>103.30592768</v>
      </c>
      <c r="H514" s="98" t="s">
        <v>141</v>
      </c>
    </row>
    <row r="515" spans="1:8" x14ac:dyDescent="0.3">
      <c r="A515" s="7">
        <v>42775</v>
      </c>
      <c r="B515" s="4" t="s">
        <v>42</v>
      </c>
      <c r="C515" s="4" t="s">
        <v>43</v>
      </c>
      <c r="D515" s="4">
        <v>1.49366</v>
      </c>
      <c r="E515" s="4">
        <v>1</v>
      </c>
      <c r="F515" s="97">
        <f t="shared" si="15"/>
        <v>103.31015830043199</v>
      </c>
      <c r="G515" s="97">
        <f t="shared" ref="G515:G578" si="16">ROUND(F515,8)</f>
        <v>103.3101583</v>
      </c>
      <c r="H515" s="98" t="s">
        <v>141</v>
      </c>
    </row>
    <row r="516" spans="1:8" x14ac:dyDescent="0.3">
      <c r="A516" s="7">
        <v>42776</v>
      </c>
      <c r="B516" s="4" t="s">
        <v>42</v>
      </c>
      <c r="C516" s="4" t="s">
        <v>43</v>
      </c>
      <c r="D516" s="4">
        <v>1.4926999999999999</v>
      </c>
      <c r="E516" s="4">
        <v>1</v>
      </c>
      <c r="F516" s="97">
        <f t="shared" ref="F516:F579" si="17">ROUND(F515*(ROUND(1+D515%*((A516-A515)/365),20)),20)</f>
        <v>103.314385978543</v>
      </c>
      <c r="G516" s="97">
        <f t="shared" si="16"/>
        <v>103.31438598</v>
      </c>
      <c r="H516" s="98" t="s">
        <v>141</v>
      </c>
    </row>
    <row r="517" spans="1:8" x14ac:dyDescent="0.3">
      <c r="A517" s="7">
        <v>42780</v>
      </c>
      <c r="B517" s="4" t="s">
        <v>42</v>
      </c>
      <c r="C517" s="4" t="s">
        <v>43</v>
      </c>
      <c r="D517" s="4">
        <v>1.4927699999999999</v>
      </c>
      <c r="E517" s="4">
        <v>1</v>
      </c>
      <c r="F517" s="97">
        <f t="shared" si="17"/>
        <v>103.33128651377</v>
      </c>
      <c r="G517" s="97">
        <f t="shared" si="16"/>
        <v>103.33128651</v>
      </c>
      <c r="H517" s="98" t="s">
        <v>141</v>
      </c>
    </row>
    <row r="518" spans="1:8" x14ac:dyDescent="0.3">
      <c r="A518" s="7">
        <v>42781</v>
      </c>
      <c r="B518" s="4" t="s">
        <v>42</v>
      </c>
      <c r="C518" s="4" t="s">
        <v>43</v>
      </c>
      <c r="D518" s="4">
        <v>1.4928600000000001</v>
      </c>
      <c r="E518" s="4">
        <v>1</v>
      </c>
      <c r="F518" s="97">
        <f t="shared" si="17"/>
        <v>103.33551253690899</v>
      </c>
      <c r="G518" s="97">
        <f t="shared" si="16"/>
        <v>103.33551254</v>
      </c>
      <c r="H518" s="98" t="s">
        <v>141</v>
      </c>
    </row>
    <row r="519" spans="1:8" x14ac:dyDescent="0.3">
      <c r="A519" s="7">
        <v>42782</v>
      </c>
      <c r="B519" s="4" t="s">
        <v>42</v>
      </c>
      <c r="C519" s="4" t="s">
        <v>43</v>
      </c>
      <c r="D519" s="4">
        <v>1.49532</v>
      </c>
      <c r="E519" s="4">
        <v>1</v>
      </c>
      <c r="F519" s="97">
        <f t="shared" si="17"/>
        <v>103.33973898768301</v>
      </c>
      <c r="G519" s="97">
        <f t="shared" si="16"/>
        <v>103.33973899</v>
      </c>
      <c r="H519" s="98" t="s">
        <v>141</v>
      </c>
    </row>
    <row r="520" spans="1:8" x14ac:dyDescent="0.3">
      <c r="A520" s="7">
        <v>42783</v>
      </c>
      <c r="B520" s="4" t="s">
        <v>42</v>
      </c>
      <c r="C520" s="4" t="s">
        <v>43</v>
      </c>
      <c r="D520" s="4">
        <v>1.49397</v>
      </c>
      <c r="E520" s="4">
        <v>1</v>
      </c>
      <c r="F520" s="97">
        <f t="shared" si="17"/>
        <v>103.343972576135</v>
      </c>
      <c r="G520" s="97">
        <f t="shared" si="16"/>
        <v>103.34397258</v>
      </c>
      <c r="H520" s="98" t="s">
        <v>141</v>
      </c>
    </row>
    <row r="521" spans="1:8" x14ac:dyDescent="0.3">
      <c r="A521" s="7">
        <v>42786</v>
      </c>
      <c r="B521" s="4" t="s">
        <v>42</v>
      </c>
      <c r="C521" s="4" t="s">
        <v>43</v>
      </c>
      <c r="D521" s="4">
        <v>1.4946600000000001</v>
      </c>
      <c r="E521" s="4">
        <v>1</v>
      </c>
      <c r="F521" s="97">
        <f t="shared" si="17"/>
        <v>103.356662394878</v>
      </c>
      <c r="G521" s="97">
        <f t="shared" si="16"/>
        <v>103.35666239</v>
      </c>
      <c r="H521" s="98" t="s">
        <v>141</v>
      </c>
    </row>
    <row r="522" spans="1:8" x14ac:dyDescent="0.3">
      <c r="A522" s="7">
        <v>42787</v>
      </c>
      <c r="B522" s="4" t="s">
        <v>42</v>
      </c>
      <c r="C522" s="4" t="s">
        <v>43</v>
      </c>
      <c r="D522" s="4">
        <v>1.4955700000000001</v>
      </c>
      <c r="E522" s="4">
        <v>1</v>
      </c>
      <c r="F522" s="97">
        <f t="shared" si="17"/>
        <v>103.360894807728</v>
      </c>
      <c r="G522" s="97">
        <f t="shared" si="16"/>
        <v>103.36089481</v>
      </c>
      <c r="H522" s="98" t="s">
        <v>141</v>
      </c>
    </row>
    <row r="523" spans="1:8" x14ac:dyDescent="0.3">
      <c r="A523" s="7">
        <v>42788</v>
      </c>
      <c r="B523" s="4" t="s">
        <v>42</v>
      </c>
      <c r="C523" s="4" t="s">
        <v>43</v>
      </c>
      <c r="D523" s="4">
        <v>1.4953000000000001</v>
      </c>
      <c r="E523" s="4">
        <v>1</v>
      </c>
      <c r="F523" s="97">
        <f t="shared" si="17"/>
        <v>103.36512997083599</v>
      </c>
      <c r="G523" s="97">
        <f t="shared" si="16"/>
        <v>103.36512997</v>
      </c>
      <c r="H523" s="98" t="s">
        <v>141</v>
      </c>
    </row>
    <row r="524" spans="1:8" x14ac:dyDescent="0.3">
      <c r="A524" s="7">
        <v>42789</v>
      </c>
      <c r="B524" s="4" t="s">
        <v>42</v>
      </c>
      <c r="C524" s="4" t="s">
        <v>43</v>
      </c>
      <c r="D524" s="4">
        <v>1.49143</v>
      </c>
      <c r="E524" s="4">
        <v>1</v>
      </c>
      <c r="F524" s="97">
        <f t="shared" si="17"/>
        <v>103.369364542859</v>
      </c>
      <c r="G524" s="97">
        <f t="shared" si="16"/>
        <v>103.36936454000001</v>
      </c>
      <c r="H524" s="98" t="s">
        <v>141</v>
      </c>
    </row>
    <row r="525" spans="1:8" x14ac:dyDescent="0.3">
      <c r="A525" s="7">
        <v>42790</v>
      </c>
      <c r="B525" s="4" t="s">
        <v>42</v>
      </c>
      <c r="C525" s="4" t="s">
        <v>43</v>
      </c>
      <c r="D525" s="4">
        <v>1.49492</v>
      </c>
      <c r="E525" s="4">
        <v>1</v>
      </c>
      <c r="F525" s="97">
        <f t="shared" si="17"/>
        <v>103.373588328376</v>
      </c>
      <c r="G525" s="97">
        <f t="shared" si="16"/>
        <v>103.37358833</v>
      </c>
      <c r="H525" s="98" t="s">
        <v>141</v>
      </c>
    </row>
    <row r="526" spans="1:8" x14ac:dyDescent="0.3">
      <c r="A526" s="7">
        <v>42793</v>
      </c>
      <c r="B526" s="4" t="s">
        <v>42</v>
      </c>
      <c r="C526" s="4" t="s">
        <v>43</v>
      </c>
      <c r="D526" s="4">
        <v>1.49474</v>
      </c>
      <c r="E526" s="4">
        <v>1</v>
      </c>
      <c r="F526" s="97">
        <f t="shared" si="17"/>
        <v>103.38628985533499</v>
      </c>
      <c r="G526" s="97">
        <f t="shared" si="16"/>
        <v>103.38628986000001</v>
      </c>
      <c r="H526" s="98" t="s">
        <v>141</v>
      </c>
    </row>
    <row r="527" spans="1:8" x14ac:dyDescent="0.3">
      <c r="A527" s="7">
        <v>42794</v>
      </c>
      <c r="B527" s="4" t="s">
        <v>42</v>
      </c>
      <c r="C527" s="4" t="s">
        <v>43</v>
      </c>
      <c r="D527" s="4">
        <v>1.49363</v>
      </c>
      <c r="E527" s="4">
        <v>1</v>
      </c>
      <c r="F527" s="97">
        <f t="shared" si="17"/>
        <v>103.390523708017</v>
      </c>
      <c r="G527" s="97">
        <f t="shared" si="16"/>
        <v>103.39052371</v>
      </c>
      <c r="H527" s="98" t="s">
        <v>141</v>
      </c>
    </row>
    <row r="528" spans="1:8" x14ac:dyDescent="0.3">
      <c r="A528" s="7">
        <v>42795</v>
      </c>
      <c r="B528" s="4" t="s">
        <v>42</v>
      </c>
      <c r="C528" s="4" t="s">
        <v>43</v>
      </c>
      <c r="D528" s="4">
        <v>1.49454</v>
      </c>
      <c r="E528" s="4">
        <v>1</v>
      </c>
      <c r="F528" s="97">
        <f t="shared" si="17"/>
        <v>103.394754589878</v>
      </c>
      <c r="G528" s="97">
        <f t="shared" si="16"/>
        <v>103.39475459000001</v>
      </c>
      <c r="H528" s="98" t="s">
        <v>141</v>
      </c>
    </row>
    <row r="529" spans="1:8" x14ac:dyDescent="0.3">
      <c r="A529" s="7">
        <v>42796</v>
      </c>
      <c r="B529" s="4" t="s">
        <v>42</v>
      </c>
      <c r="C529" s="4" t="s">
        <v>43</v>
      </c>
      <c r="D529" s="4">
        <v>1.49587</v>
      </c>
      <c r="E529" s="4">
        <v>1</v>
      </c>
      <c r="F529" s="97">
        <f t="shared" si="17"/>
        <v>103.39898822265999</v>
      </c>
      <c r="G529" s="97">
        <f t="shared" si="16"/>
        <v>103.39898822000001</v>
      </c>
      <c r="H529" s="98" t="s">
        <v>141</v>
      </c>
    </row>
    <row r="530" spans="1:8" x14ac:dyDescent="0.3">
      <c r="A530" s="7">
        <v>42797</v>
      </c>
      <c r="B530" s="4" t="s">
        <v>42</v>
      </c>
      <c r="C530" s="4" t="s">
        <v>43</v>
      </c>
      <c r="D530" s="4">
        <v>1.4959</v>
      </c>
      <c r="E530" s="4">
        <v>1</v>
      </c>
      <c r="F530" s="97">
        <f t="shared" si="17"/>
        <v>103.403225796483</v>
      </c>
      <c r="G530" s="97">
        <f t="shared" si="16"/>
        <v>103.4032258</v>
      </c>
      <c r="H530" s="98" t="s">
        <v>141</v>
      </c>
    </row>
    <row r="531" spans="1:8" x14ac:dyDescent="0.3">
      <c r="A531" s="7">
        <v>42800</v>
      </c>
      <c r="B531" s="4" t="s">
        <v>42</v>
      </c>
      <c r="C531" s="4" t="s">
        <v>43</v>
      </c>
      <c r="D531" s="4">
        <v>1.4961599999999999</v>
      </c>
      <c r="E531" s="4">
        <v>1</v>
      </c>
      <c r="F531" s="97">
        <f t="shared" si="17"/>
        <v>103.415939293919</v>
      </c>
      <c r="G531" s="97">
        <f t="shared" si="16"/>
        <v>103.41593929</v>
      </c>
      <c r="H531" s="98" t="s">
        <v>141</v>
      </c>
    </row>
    <row r="532" spans="1:8" x14ac:dyDescent="0.3">
      <c r="A532" s="7">
        <v>42801</v>
      </c>
      <c r="B532" s="4" t="s">
        <v>42</v>
      </c>
      <c r="C532" s="4" t="s">
        <v>43</v>
      </c>
      <c r="D532" s="4">
        <v>1.4935700000000001</v>
      </c>
      <c r="E532" s="4">
        <v>1</v>
      </c>
      <c r="F532" s="97">
        <f t="shared" si="17"/>
        <v>103.420178384103</v>
      </c>
      <c r="G532" s="97">
        <f t="shared" si="16"/>
        <v>103.42017838</v>
      </c>
      <c r="H532" s="98" t="s">
        <v>141</v>
      </c>
    </row>
    <row r="533" spans="1:8" x14ac:dyDescent="0.3">
      <c r="A533" s="7">
        <v>42802</v>
      </c>
      <c r="B533" s="4" t="s">
        <v>42</v>
      </c>
      <c r="C533" s="4" t="s">
        <v>43</v>
      </c>
      <c r="D533" s="4">
        <v>1.49607</v>
      </c>
      <c r="E533" s="4">
        <v>1</v>
      </c>
      <c r="F533" s="97">
        <f t="shared" si="17"/>
        <v>103.424410309468</v>
      </c>
      <c r="G533" s="97">
        <f t="shared" si="16"/>
        <v>103.42441031</v>
      </c>
      <c r="H533" s="98" t="s">
        <v>141</v>
      </c>
    </row>
    <row r="534" spans="1:8" x14ac:dyDescent="0.3">
      <c r="A534" s="7">
        <v>42803</v>
      </c>
      <c r="B534" s="4" t="s">
        <v>42</v>
      </c>
      <c r="C534" s="4" t="s">
        <v>43</v>
      </c>
      <c r="D534" s="4">
        <v>1.4932300000000001</v>
      </c>
      <c r="E534" s="4">
        <v>1</v>
      </c>
      <c r="F534" s="97">
        <f t="shared" si="17"/>
        <v>103.428649491866</v>
      </c>
      <c r="G534" s="97">
        <f t="shared" si="16"/>
        <v>103.42864949</v>
      </c>
      <c r="H534" s="98" t="s">
        <v>141</v>
      </c>
    </row>
    <row r="535" spans="1:8" x14ac:dyDescent="0.3">
      <c r="A535" s="7">
        <v>42804</v>
      </c>
      <c r="B535" s="4" t="s">
        <v>42</v>
      </c>
      <c r="C535" s="4" t="s">
        <v>43</v>
      </c>
      <c r="D535" s="4">
        <v>1.4937100000000001</v>
      </c>
      <c r="E535" s="4">
        <v>1</v>
      </c>
      <c r="F535" s="97">
        <f t="shared" si="17"/>
        <v>103.432880800422</v>
      </c>
      <c r="G535" s="97">
        <f t="shared" si="16"/>
        <v>103.43288080000001</v>
      </c>
      <c r="H535" s="98" t="s">
        <v>141</v>
      </c>
    </row>
    <row r="536" spans="1:8" x14ac:dyDescent="0.3">
      <c r="A536" s="7">
        <v>42807</v>
      </c>
      <c r="B536" s="4" t="s">
        <v>42</v>
      </c>
      <c r="C536" s="4" t="s">
        <v>43</v>
      </c>
      <c r="D536" s="4">
        <v>1.4960899999999999</v>
      </c>
      <c r="E536" s="4">
        <v>1</v>
      </c>
      <c r="F536" s="97">
        <f t="shared" si="17"/>
        <v>103.44557932604199</v>
      </c>
      <c r="G536" s="97">
        <f t="shared" si="16"/>
        <v>103.44557933</v>
      </c>
      <c r="H536" s="98" t="s">
        <v>141</v>
      </c>
    </row>
    <row r="537" spans="1:8" x14ac:dyDescent="0.3">
      <c r="A537" s="7">
        <v>42808</v>
      </c>
      <c r="B537" s="4" t="s">
        <v>42</v>
      </c>
      <c r="C537" s="4" t="s">
        <v>43</v>
      </c>
      <c r="D537" s="4">
        <v>1.4963200000000001</v>
      </c>
      <c r="E537" s="4">
        <v>1</v>
      </c>
      <c r="F537" s="97">
        <f t="shared" si="17"/>
        <v>103.449819432803</v>
      </c>
      <c r="G537" s="97">
        <f t="shared" si="16"/>
        <v>103.44981943000001</v>
      </c>
      <c r="H537" s="98" t="s">
        <v>141</v>
      </c>
    </row>
    <row r="538" spans="1:8" x14ac:dyDescent="0.3">
      <c r="A538" s="7">
        <v>42809</v>
      </c>
      <c r="B538" s="4" t="s">
        <v>42</v>
      </c>
      <c r="C538" s="4" t="s">
        <v>43</v>
      </c>
      <c r="D538" s="4">
        <v>1.49569</v>
      </c>
      <c r="E538" s="4">
        <v>1</v>
      </c>
      <c r="F538" s="97">
        <f t="shared" si="17"/>
        <v>103.454060365236</v>
      </c>
      <c r="G538" s="97">
        <f t="shared" si="16"/>
        <v>103.45406036999999</v>
      </c>
      <c r="H538" s="98" t="s">
        <v>141</v>
      </c>
    </row>
    <row r="539" spans="1:8" x14ac:dyDescent="0.3">
      <c r="A539" s="7">
        <v>42810</v>
      </c>
      <c r="B539" s="4" t="s">
        <v>42</v>
      </c>
      <c r="C539" s="4" t="s">
        <v>43</v>
      </c>
      <c r="D539" s="4">
        <v>1.4943299999999999</v>
      </c>
      <c r="E539" s="4">
        <v>1</v>
      </c>
      <c r="F539" s="97">
        <f t="shared" si="17"/>
        <v>103.458299685881</v>
      </c>
      <c r="G539" s="97">
        <f t="shared" si="16"/>
        <v>103.45829969</v>
      </c>
      <c r="H539" s="98" t="s">
        <v>141</v>
      </c>
    </row>
    <row r="540" spans="1:8" x14ac:dyDescent="0.3">
      <c r="A540" s="7">
        <v>42811</v>
      </c>
      <c r="B540" s="4" t="s">
        <v>42</v>
      </c>
      <c r="C540" s="4" t="s">
        <v>43</v>
      </c>
      <c r="D540" s="4">
        <v>1.49552</v>
      </c>
      <c r="E540" s="4">
        <v>1</v>
      </c>
      <c r="F540" s="97">
        <f t="shared" si="17"/>
        <v>103.46253532535999</v>
      </c>
      <c r="G540" s="97">
        <f t="shared" si="16"/>
        <v>103.46253532999999</v>
      </c>
      <c r="H540" s="98" t="s">
        <v>141</v>
      </c>
    </row>
    <row r="541" spans="1:8" x14ac:dyDescent="0.3">
      <c r="A541" s="7">
        <v>42814</v>
      </c>
      <c r="B541" s="4" t="s">
        <v>42</v>
      </c>
      <c r="C541" s="4" t="s">
        <v>43</v>
      </c>
      <c r="D541" s="4">
        <v>1.4951700000000001</v>
      </c>
      <c r="E541" s="4">
        <v>1</v>
      </c>
      <c r="F541" s="97">
        <f t="shared" si="17"/>
        <v>103.47525288351</v>
      </c>
      <c r="G541" s="97">
        <f t="shared" si="16"/>
        <v>103.47525288</v>
      </c>
      <c r="H541" s="98" t="s">
        <v>141</v>
      </c>
    </row>
    <row r="542" spans="1:8" x14ac:dyDescent="0.3">
      <c r="A542" s="7">
        <v>42815</v>
      </c>
      <c r="B542" s="4" t="s">
        <v>42</v>
      </c>
      <c r="C542" s="4" t="s">
        <v>43</v>
      </c>
      <c r="D542" s="4">
        <v>1.49594</v>
      </c>
      <c r="E542" s="4">
        <v>1</v>
      </c>
      <c r="F542" s="97">
        <f t="shared" si="17"/>
        <v>103.47949159840999</v>
      </c>
      <c r="G542" s="97">
        <f t="shared" si="16"/>
        <v>103.4794916</v>
      </c>
      <c r="H542" s="98" t="s">
        <v>141</v>
      </c>
    </row>
    <row r="543" spans="1:8" x14ac:dyDescent="0.3">
      <c r="A543" s="7">
        <v>42816</v>
      </c>
      <c r="B543" s="4" t="s">
        <v>42</v>
      </c>
      <c r="C543" s="4" t="s">
        <v>43</v>
      </c>
      <c r="D543" s="4">
        <v>1.4959199999999999</v>
      </c>
      <c r="E543" s="4">
        <v>1</v>
      </c>
      <c r="F543" s="97">
        <f t="shared" si="17"/>
        <v>103.48373266993499</v>
      </c>
      <c r="G543" s="97">
        <f t="shared" si="16"/>
        <v>103.48373266999999</v>
      </c>
      <c r="H543" s="98" t="s">
        <v>141</v>
      </c>
    </row>
    <row r="544" spans="1:8" x14ac:dyDescent="0.3">
      <c r="A544" s="7">
        <v>42817</v>
      </c>
      <c r="B544" s="4" t="s">
        <v>42</v>
      </c>
      <c r="C544" s="4" t="s">
        <v>43</v>
      </c>
      <c r="D544" s="4">
        <v>1.49498</v>
      </c>
      <c r="E544" s="4">
        <v>1</v>
      </c>
      <c r="F544" s="97">
        <f t="shared" si="17"/>
        <v>103.487973858576</v>
      </c>
      <c r="G544" s="97">
        <f t="shared" si="16"/>
        <v>103.48797386</v>
      </c>
      <c r="H544" s="98" t="s">
        <v>141</v>
      </c>
    </row>
    <row r="545" spans="1:8" x14ac:dyDescent="0.3">
      <c r="A545" s="7">
        <v>42818</v>
      </c>
      <c r="B545" s="4" t="s">
        <v>42</v>
      </c>
      <c r="C545" s="4" t="s">
        <v>43</v>
      </c>
      <c r="D545" s="4">
        <v>1.4958100000000001</v>
      </c>
      <c r="E545" s="4">
        <v>1</v>
      </c>
      <c r="F545" s="97">
        <f t="shared" si="17"/>
        <v>103.49221255586799</v>
      </c>
      <c r="G545" s="97">
        <f t="shared" si="16"/>
        <v>103.49221256</v>
      </c>
      <c r="H545" s="98" t="s">
        <v>141</v>
      </c>
    </row>
    <row r="546" spans="1:8" x14ac:dyDescent="0.3">
      <c r="A546" s="7">
        <v>42821</v>
      </c>
      <c r="B546" s="4" t="s">
        <v>42</v>
      </c>
      <c r="C546" s="4" t="s">
        <v>43</v>
      </c>
      <c r="D546" s="4">
        <v>1.48647</v>
      </c>
      <c r="E546" s="4">
        <v>1</v>
      </c>
      <c r="F546" s="97">
        <f t="shared" si="17"/>
        <v>103.504936228728</v>
      </c>
      <c r="G546" s="97">
        <f t="shared" si="16"/>
        <v>103.50493623</v>
      </c>
      <c r="H546" s="98" t="s">
        <v>141</v>
      </c>
    </row>
    <row r="547" spans="1:8" x14ac:dyDescent="0.3">
      <c r="A547" s="7">
        <v>42822</v>
      </c>
      <c r="B547" s="4" t="s">
        <v>42</v>
      </c>
      <c r="C547" s="4" t="s">
        <v>43</v>
      </c>
      <c r="D547" s="4">
        <v>1.49594</v>
      </c>
      <c r="E547" s="4">
        <v>1</v>
      </c>
      <c r="F547" s="97">
        <f t="shared" si="17"/>
        <v>103.509151488524</v>
      </c>
      <c r="G547" s="97">
        <f t="shared" si="16"/>
        <v>103.50915148999999</v>
      </c>
      <c r="H547" s="98" t="s">
        <v>141</v>
      </c>
    </row>
    <row r="548" spans="1:8" x14ac:dyDescent="0.3">
      <c r="A548" s="7">
        <v>42823</v>
      </c>
      <c r="B548" s="4" t="s">
        <v>42</v>
      </c>
      <c r="C548" s="4" t="s">
        <v>43</v>
      </c>
      <c r="D548" s="4">
        <v>1.49587</v>
      </c>
      <c r="E548" s="4">
        <v>1</v>
      </c>
      <c r="F548" s="97">
        <f t="shared" si="17"/>
        <v>103.51339377564901</v>
      </c>
      <c r="G548" s="97">
        <f t="shared" si="16"/>
        <v>103.51339378</v>
      </c>
      <c r="H548" s="98" t="s">
        <v>141</v>
      </c>
    </row>
    <row r="549" spans="1:8" x14ac:dyDescent="0.3">
      <c r="A549" s="7">
        <v>42824</v>
      </c>
      <c r="B549" s="4" t="s">
        <v>42</v>
      </c>
      <c r="C549" s="4" t="s">
        <v>43</v>
      </c>
      <c r="D549" s="4">
        <v>1.4922800000000001</v>
      </c>
      <c r="E549" s="4">
        <v>1</v>
      </c>
      <c r="F549" s="97">
        <f t="shared" si="17"/>
        <v>103.517636038125</v>
      </c>
      <c r="G549" s="97">
        <f t="shared" si="16"/>
        <v>103.51763604</v>
      </c>
      <c r="H549" s="98" t="s">
        <v>141</v>
      </c>
    </row>
    <row r="550" spans="1:8" x14ac:dyDescent="0.3">
      <c r="A550" s="7">
        <v>42825</v>
      </c>
      <c r="B550" s="4" t="s">
        <v>42</v>
      </c>
      <c r="C550" s="4" t="s">
        <v>43</v>
      </c>
      <c r="D550" s="4">
        <v>1.48621</v>
      </c>
      <c r="E550" s="4">
        <v>1</v>
      </c>
      <c r="F550" s="97">
        <f t="shared" si="17"/>
        <v>103.521868292862</v>
      </c>
      <c r="G550" s="97">
        <f t="shared" si="16"/>
        <v>103.52186829</v>
      </c>
      <c r="H550" s="98" t="s">
        <v>141</v>
      </c>
    </row>
    <row r="551" spans="1:8" x14ac:dyDescent="0.3">
      <c r="A551" s="7">
        <v>42828</v>
      </c>
      <c r="B551" s="4" t="s">
        <v>42</v>
      </c>
      <c r="C551" s="4" t="s">
        <v>43</v>
      </c>
      <c r="D551" s="4">
        <v>1.4932799999999999</v>
      </c>
      <c r="E551" s="4">
        <v>1</v>
      </c>
      <c r="F551" s="97">
        <f t="shared" si="17"/>
        <v>103.534513928688</v>
      </c>
      <c r="G551" s="97">
        <f t="shared" si="16"/>
        <v>103.53451393</v>
      </c>
      <c r="H551" s="98" t="s">
        <v>141</v>
      </c>
    </row>
    <row r="552" spans="1:8" x14ac:dyDescent="0.3">
      <c r="A552" s="7">
        <v>42829</v>
      </c>
      <c r="B552" s="4" t="s">
        <v>42</v>
      </c>
      <c r="C552" s="4" t="s">
        <v>43</v>
      </c>
      <c r="D552" s="4">
        <v>1.49596</v>
      </c>
      <c r="E552" s="4">
        <v>1</v>
      </c>
      <c r="F552" s="97">
        <f t="shared" si="17"/>
        <v>103.53874971002899</v>
      </c>
      <c r="G552" s="97">
        <f t="shared" si="16"/>
        <v>103.53874971</v>
      </c>
      <c r="H552" s="98" t="s">
        <v>141</v>
      </c>
    </row>
    <row r="553" spans="1:8" x14ac:dyDescent="0.3">
      <c r="A553" s="7">
        <v>42830</v>
      </c>
      <c r="B553" s="4" t="s">
        <v>42</v>
      </c>
      <c r="C553" s="4" t="s">
        <v>43</v>
      </c>
      <c r="D553" s="4">
        <v>1.49332</v>
      </c>
      <c r="E553" s="4">
        <v>1</v>
      </c>
      <c r="F553" s="97">
        <f t="shared" si="17"/>
        <v>103.54299326696101</v>
      </c>
      <c r="G553" s="97">
        <f t="shared" si="16"/>
        <v>103.54299327</v>
      </c>
      <c r="H553" s="98" t="s">
        <v>141</v>
      </c>
    </row>
    <row r="554" spans="1:8" x14ac:dyDescent="0.3">
      <c r="A554" s="7">
        <v>42832</v>
      </c>
      <c r="B554" s="4" t="s">
        <v>42</v>
      </c>
      <c r="C554" s="4" t="s">
        <v>43</v>
      </c>
      <c r="D554" s="4">
        <v>1.48993</v>
      </c>
      <c r="E554" s="4">
        <v>1</v>
      </c>
      <c r="F554" s="97">
        <f t="shared" si="17"/>
        <v>103.55146575039601</v>
      </c>
      <c r="G554" s="97">
        <f t="shared" si="16"/>
        <v>103.55146575000001</v>
      </c>
      <c r="H554" s="98" t="s">
        <v>141</v>
      </c>
    </row>
    <row r="555" spans="1:8" x14ac:dyDescent="0.3">
      <c r="A555" s="7">
        <v>42835</v>
      </c>
      <c r="B555" s="4" t="s">
        <v>42</v>
      </c>
      <c r="C555" s="4" t="s">
        <v>43</v>
      </c>
      <c r="D555" s="4">
        <v>1.4955400000000001</v>
      </c>
      <c r="E555" s="4">
        <v>1</v>
      </c>
      <c r="F555" s="97">
        <f t="shared" si="17"/>
        <v>103.564146662892</v>
      </c>
      <c r="G555" s="97">
        <f t="shared" si="16"/>
        <v>103.56414666000001</v>
      </c>
      <c r="H555" s="98" t="s">
        <v>141</v>
      </c>
    </row>
    <row r="556" spans="1:8" x14ac:dyDescent="0.3">
      <c r="A556" s="7">
        <v>42836</v>
      </c>
      <c r="B556" s="4" t="s">
        <v>42</v>
      </c>
      <c r="C556" s="4" t="s">
        <v>43</v>
      </c>
      <c r="D556" s="4">
        <v>1.49631</v>
      </c>
      <c r="E556" s="4">
        <v>1</v>
      </c>
      <c r="F556" s="97">
        <f t="shared" si="17"/>
        <v>103.56839006902599</v>
      </c>
      <c r="G556" s="97">
        <f t="shared" si="16"/>
        <v>103.56839007000001</v>
      </c>
      <c r="H556" s="98" t="s">
        <v>141</v>
      </c>
    </row>
    <row r="557" spans="1:8" x14ac:dyDescent="0.3">
      <c r="A557" s="7">
        <v>42837</v>
      </c>
      <c r="B557" s="4" t="s">
        <v>42</v>
      </c>
      <c r="C557" s="4" t="s">
        <v>43</v>
      </c>
      <c r="D557" s="4">
        <v>1.49682</v>
      </c>
      <c r="E557" s="4">
        <v>1</v>
      </c>
      <c r="F557" s="97">
        <f t="shared" si="17"/>
        <v>103.572635833896</v>
      </c>
      <c r="G557" s="97">
        <f t="shared" si="16"/>
        <v>103.57263583</v>
      </c>
      <c r="H557" s="98" t="s">
        <v>141</v>
      </c>
    </row>
    <row r="558" spans="1:8" x14ac:dyDescent="0.3">
      <c r="A558" s="7">
        <v>42842</v>
      </c>
      <c r="B558" s="4" t="s">
        <v>42</v>
      </c>
      <c r="C558" s="4" t="s">
        <v>43</v>
      </c>
      <c r="D558" s="4">
        <v>1.49285</v>
      </c>
      <c r="E558" s="4">
        <v>1</v>
      </c>
      <c r="F558" s="97">
        <f t="shared" si="17"/>
        <v>103.59387276441301</v>
      </c>
      <c r="G558" s="97">
        <f t="shared" si="16"/>
        <v>103.59387276</v>
      </c>
      <c r="H558" s="98" t="s">
        <v>141</v>
      </c>
    </row>
    <row r="559" spans="1:8" x14ac:dyDescent="0.3">
      <c r="A559" s="7">
        <v>42843</v>
      </c>
      <c r="B559" s="4" t="s">
        <v>42</v>
      </c>
      <c r="C559" s="4" t="s">
        <v>43</v>
      </c>
      <c r="D559" s="4">
        <v>1.49166</v>
      </c>
      <c r="E559" s="4">
        <v>1</v>
      </c>
      <c r="F559" s="97">
        <f t="shared" si="17"/>
        <v>103.598109753809</v>
      </c>
      <c r="G559" s="97">
        <f t="shared" si="16"/>
        <v>103.59810975000001</v>
      </c>
      <c r="H559" s="98" t="s">
        <v>141</v>
      </c>
    </row>
    <row r="560" spans="1:8" x14ac:dyDescent="0.3">
      <c r="A560" s="7">
        <v>42844</v>
      </c>
      <c r="B560" s="4" t="s">
        <v>42</v>
      </c>
      <c r="C560" s="4" t="s">
        <v>43</v>
      </c>
      <c r="D560" s="4">
        <v>1.49417</v>
      </c>
      <c r="E560" s="4">
        <v>1</v>
      </c>
      <c r="F560" s="97">
        <f t="shared" si="17"/>
        <v>103.602343538916</v>
      </c>
      <c r="G560" s="97">
        <f t="shared" si="16"/>
        <v>103.60234354000001</v>
      </c>
      <c r="H560" s="98" t="s">
        <v>141</v>
      </c>
    </row>
    <row r="561" spans="1:8" x14ac:dyDescent="0.3">
      <c r="A561" s="7">
        <v>42845</v>
      </c>
      <c r="B561" s="4" t="s">
        <v>42</v>
      </c>
      <c r="C561" s="4" t="s">
        <v>43</v>
      </c>
      <c r="D561" s="4">
        <v>1.4955099999999999</v>
      </c>
      <c r="E561" s="4">
        <v>1</v>
      </c>
      <c r="F561" s="97">
        <f t="shared" si="17"/>
        <v>103.60658462148101</v>
      </c>
      <c r="G561" s="97">
        <f t="shared" si="16"/>
        <v>103.60658462000001</v>
      </c>
      <c r="H561" s="98" t="s">
        <v>141</v>
      </c>
    </row>
    <row r="562" spans="1:8" x14ac:dyDescent="0.3">
      <c r="A562" s="7">
        <v>42846</v>
      </c>
      <c r="B562" s="4" t="s">
        <v>42</v>
      </c>
      <c r="C562" s="4" t="s">
        <v>43</v>
      </c>
      <c r="D562" s="4">
        <v>1.49526</v>
      </c>
      <c r="E562" s="4">
        <v>1</v>
      </c>
      <c r="F562" s="97">
        <f t="shared" si="17"/>
        <v>103.61082968129899</v>
      </c>
      <c r="G562" s="97">
        <f t="shared" si="16"/>
        <v>103.61082967999999</v>
      </c>
      <c r="H562" s="98" t="s">
        <v>141</v>
      </c>
    </row>
    <row r="563" spans="1:8" x14ac:dyDescent="0.3">
      <c r="A563" s="7">
        <v>42849</v>
      </c>
      <c r="B563" s="4" t="s">
        <v>42</v>
      </c>
      <c r="C563" s="4" t="s">
        <v>43</v>
      </c>
      <c r="D563" s="4">
        <v>1.4933399999999999</v>
      </c>
      <c r="E563" s="4">
        <v>1</v>
      </c>
      <c r="F563" s="97">
        <f t="shared" si="17"/>
        <v>103.623563253561</v>
      </c>
      <c r="G563" s="97">
        <f t="shared" si="16"/>
        <v>103.62356325</v>
      </c>
      <c r="H563" s="98" t="s">
        <v>141</v>
      </c>
    </row>
    <row r="564" spans="1:8" x14ac:dyDescent="0.3">
      <c r="A564" s="7">
        <v>42850</v>
      </c>
      <c r="B564" s="4" t="s">
        <v>42</v>
      </c>
      <c r="C564" s="4" t="s">
        <v>43</v>
      </c>
      <c r="D564" s="4">
        <v>1.4940899999999999</v>
      </c>
      <c r="E564" s="4">
        <v>1</v>
      </c>
      <c r="F564" s="97">
        <f t="shared" si="17"/>
        <v>103.627802848409</v>
      </c>
      <c r="G564" s="97">
        <f t="shared" si="16"/>
        <v>103.62780284999999</v>
      </c>
      <c r="H564" s="98" t="s">
        <v>141</v>
      </c>
    </row>
    <row r="565" spans="1:8" x14ac:dyDescent="0.3">
      <c r="A565" s="7">
        <v>42851</v>
      </c>
      <c r="B565" s="4" t="s">
        <v>42</v>
      </c>
      <c r="C565" s="4" t="s">
        <v>43</v>
      </c>
      <c r="D565" s="4">
        <v>1.49379</v>
      </c>
      <c r="E565" s="4">
        <v>1</v>
      </c>
      <c r="F565" s="97">
        <f t="shared" si="17"/>
        <v>103.63204474605099</v>
      </c>
      <c r="G565" s="97">
        <f t="shared" si="16"/>
        <v>103.63204475000001</v>
      </c>
      <c r="H565" s="98" t="s">
        <v>141</v>
      </c>
    </row>
    <row r="566" spans="1:8" x14ac:dyDescent="0.3">
      <c r="A566" s="7">
        <v>42852</v>
      </c>
      <c r="B566" s="4" t="s">
        <v>42</v>
      </c>
      <c r="C566" s="4" t="s">
        <v>43</v>
      </c>
      <c r="D566" s="4">
        <v>1.4947600000000001</v>
      </c>
      <c r="E566" s="4">
        <v>1</v>
      </c>
      <c r="F566" s="97">
        <f t="shared" si="17"/>
        <v>103.636285965561</v>
      </c>
      <c r="G566" s="97">
        <f t="shared" si="16"/>
        <v>103.63628597</v>
      </c>
      <c r="H566" s="98" t="s">
        <v>141</v>
      </c>
    </row>
    <row r="567" spans="1:8" x14ac:dyDescent="0.3">
      <c r="A567" s="7">
        <v>42853</v>
      </c>
      <c r="B567" s="4" t="s">
        <v>42</v>
      </c>
      <c r="C567" s="4" t="s">
        <v>43</v>
      </c>
      <c r="D567" s="4">
        <v>1.4899500000000001</v>
      </c>
      <c r="E567" s="4">
        <v>1</v>
      </c>
      <c r="F567" s="97">
        <f t="shared" si="17"/>
        <v>103.64053011281599</v>
      </c>
      <c r="G567" s="97">
        <f t="shared" si="16"/>
        <v>103.64053011</v>
      </c>
      <c r="H567" s="98" t="s">
        <v>141</v>
      </c>
    </row>
    <row r="568" spans="1:8" x14ac:dyDescent="0.3">
      <c r="A568" s="7">
        <v>42857</v>
      </c>
      <c r="B568" s="4" t="s">
        <v>42</v>
      </c>
      <c r="C568" s="4" t="s">
        <v>43</v>
      </c>
      <c r="D568" s="4">
        <v>1.4892799999999999</v>
      </c>
      <c r="E568" s="4">
        <v>1</v>
      </c>
      <c r="F568" s="97">
        <f t="shared" si="17"/>
        <v>103.65745276573</v>
      </c>
      <c r="G568" s="97">
        <f t="shared" si="16"/>
        <v>103.65745277000001</v>
      </c>
      <c r="H568" s="98" t="s">
        <v>141</v>
      </c>
    </row>
    <row r="569" spans="1:8" x14ac:dyDescent="0.3">
      <c r="A569" s="7">
        <v>42858</v>
      </c>
      <c r="B569" s="4" t="s">
        <v>42</v>
      </c>
      <c r="C569" s="4" t="s">
        <v>43</v>
      </c>
      <c r="D569" s="4">
        <v>1.4921500000000001</v>
      </c>
      <c r="E569" s="4">
        <v>1</v>
      </c>
      <c r="F569" s="97">
        <f t="shared" si="17"/>
        <v>103.66168221699699</v>
      </c>
      <c r="G569" s="97">
        <f t="shared" si="16"/>
        <v>103.66168222</v>
      </c>
      <c r="H569" s="98" t="s">
        <v>141</v>
      </c>
    </row>
    <row r="570" spans="1:8" x14ac:dyDescent="0.3">
      <c r="A570" s="7">
        <v>42859</v>
      </c>
      <c r="B570" s="4" t="s">
        <v>42</v>
      </c>
      <c r="C570" s="4" t="s">
        <v>43</v>
      </c>
      <c r="D570" s="4">
        <v>1.4918499999999999</v>
      </c>
      <c r="E570" s="4">
        <v>1</v>
      </c>
      <c r="F570" s="97">
        <f t="shared" si="17"/>
        <v>103.66591999176801</v>
      </c>
      <c r="G570" s="97">
        <f t="shared" si="16"/>
        <v>103.66591999000001</v>
      </c>
      <c r="H570" s="98" t="s">
        <v>141</v>
      </c>
    </row>
    <row r="571" spans="1:8" x14ac:dyDescent="0.3">
      <c r="A571" s="7">
        <v>42860</v>
      </c>
      <c r="B571" s="4" t="s">
        <v>42</v>
      </c>
      <c r="C571" s="4" t="s">
        <v>43</v>
      </c>
      <c r="D571" s="4">
        <v>1.4906900000000001</v>
      </c>
      <c r="E571" s="4">
        <v>1</v>
      </c>
      <c r="F571" s="97">
        <f t="shared" si="17"/>
        <v>103.670157087734</v>
      </c>
      <c r="G571" s="97">
        <f t="shared" si="16"/>
        <v>103.67015709</v>
      </c>
      <c r="H571" s="98" t="s">
        <v>141</v>
      </c>
    </row>
    <row r="572" spans="1:8" x14ac:dyDescent="0.3">
      <c r="A572" s="7">
        <v>42863</v>
      </c>
      <c r="B572" s="4" t="s">
        <v>42</v>
      </c>
      <c r="C572" s="4" t="s">
        <v>43</v>
      </c>
      <c r="D572" s="4">
        <v>1.49569</v>
      </c>
      <c r="E572" s="4">
        <v>1</v>
      </c>
      <c r="F572" s="97">
        <f t="shared" si="17"/>
        <v>103.68285901100499</v>
      </c>
      <c r="G572" s="97">
        <f t="shared" si="16"/>
        <v>103.68285901</v>
      </c>
      <c r="H572" s="98" t="s">
        <v>141</v>
      </c>
    </row>
    <row r="573" spans="1:8" x14ac:dyDescent="0.3">
      <c r="A573" s="7">
        <v>42864</v>
      </c>
      <c r="B573" s="4" t="s">
        <v>42</v>
      </c>
      <c r="C573" s="4" t="s">
        <v>43</v>
      </c>
      <c r="D573" s="4">
        <v>1.49543</v>
      </c>
      <c r="E573" s="4">
        <v>1</v>
      </c>
      <c r="F573" s="97">
        <f t="shared" si="17"/>
        <v>103.687107707317</v>
      </c>
      <c r="G573" s="97">
        <f t="shared" si="16"/>
        <v>103.68710771000001</v>
      </c>
      <c r="H573" s="98" t="s">
        <v>141</v>
      </c>
    </row>
    <row r="574" spans="1:8" x14ac:dyDescent="0.3">
      <c r="A574" s="7">
        <v>42866</v>
      </c>
      <c r="B574" s="4" t="s">
        <v>42</v>
      </c>
      <c r="C574" s="4" t="s">
        <v>43</v>
      </c>
      <c r="D574" s="4">
        <v>1.4952799999999999</v>
      </c>
      <c r="E574" s="4">
        <v>1</v>
      </c>
      <c r="F574" s="97">
        <f t="shared" si="17"/>
        <v>103.695603970959</v>
      </c>
      <c r="G574" s="97">
        <f t="shared" si="16"/>
        <v>103.69560396999999</v>
      </c>
      <c r="H574" s="98" t="s">
        <v>141</v>
      </c>
    </row>
    <row r="575" spans="1:8" x14ac:dyDescent="0.3">
      <c r="A575" s="7">
        <v>42867</v>
      </c>
      <c r="B575" s="4" t="s">
        <v>42</v>
      </c>
      <c r="C575" s="4" t="s">
        <v>43</v>
      </c>
      <c r="D575" s="4">
        <v>1.4955799999999999</v>
      </c>
      <c r="E575" s="4">
        <v>1</v>
      </c>
      <c r="F575" s="97">
        <f t="shared" si="17"/>
        <v>103.699852024731</v>
      </c>
      <c r="G575" s="97">
        <f t="shared" si="16"/>
        <v>103.69985201999999</v>
      </c>
      <c r="H575" s="98" t="s">
        <v>141</v>
      </c>
    </row>
    <row r="576" spans="1:8" x14ac:dyDescent="0.3">
      <c r="A576" s="7">
        <v>42870</v>
      </c>
      <c r="B576" s="4" t="s">
        <v>42</v>
      </c>
      <c r="C576" s="4" t="s">
        <v>43</v>
      </c>
      <c r="D576" s="4">
        <v>1.4942299999999999</v>
      </c>
      <c r="E576" s="4">
        <v>1</v>
      </c>
      <c r="F576" s="97">
        <f t="shared" si="17"/>
        <v>103.712599265116</v>
      </c>
      <c r="G576" s="97">
        <f t="shared" si="16"/>
        <v>103.71259927</v>
      </c>
      <c r="H576" s="98" t="s">
        <v>141</v>
      </c>
    </row>
    <row r="577" spans="1:8" x14ac:dyDescent="0.3">
      <c r="A577" s="7">
        <v>42871</v>
      </c>
      <c r="B577" s="4" t="s">
        <v>42</v>
      </c>
      <c r="C577" s="4" t="s">
        <v>43</v>
      </c>
      <c r="D577" s="4">
        <v>1.49247</v>
      </c>
      <c r="E577" s="4">
        <v>1</v>
      </c>
      <c r="F577" s="97">
        <f t="shared" si="17"/>
        <v>103.71684503161499</v>
      </c>
      <c r="G577" s="97">
        <f t="shared" si="16"/>
        <v>103.71684503</v>
      </c>
      <c r="H577" s="98" t="s">
        <v>141</v>
      </c>
    </row>
    <row r="578" spans="1:8" x14ac:dyDescent="0.3">
      <c r="A578" s="7">
        <v>42872</v>
      </c>
      <c r="B578" s="4" t="s">
        <v>42</v>
      </c>
      <c r="C578" s="4" t="s">
        <v>43</v>
      </c>
      <c r="D578" s="4">
        <v>1.49546</v>
      </c>
      <c r="E578" s="4">
        <v>1</v>
      </c>
      <c r="F578" s="97">
        <f t="shared" si="17"/>
        <v>103.721085970785</v>
      </c>
      <c r="G578" s="97">
        <f t="shared" si="16"/>
        <v>103.72108597</v>
      </c>
      <c r="H578" s="98" t="s">
        <v>141</v>
      </c>
    </row>
    <row r="579" spans="1:8" x14ac:dyDescent="0.3">
      <c r="A579" s="7">
        <v>42873</v>
      </c>
      <c r="B579" s="4" t="s">
        <v>42</v>
      </c>
      <c r="C579" s="4" t="s">
        <v>43</v>
      </c>
      <c r="D579" s="4">
        <v>1.49648</v>
      </c>
      <c r="E579" s="4">
        <v>1</v>
      </c>
      <c r="F579" s="97">
        <f t="shared" si="17"/>
        <v>103.725335579969</v>
      </c>
      <c r="G579" s="97">
        <f t="shared" ref="G579:G642" si="18">ROUND(F579,8)</f>
        <v>103.72533558000001</v>
      </c>
      <c r="H579" s="98" t="s">
        <v>141</v>
      </c>
    </row>
    <row r="580" spans="1:8" x14ac:dyDescent="0.3">
      <c r="A580" s="7">
        <v>42874</v>
      </c>
      <c r="B580" s="4" t="s">
        <v>42</v>
      </c>
      <c r="C580" s="4" t="s">
        <v>43</v>
      </c>
      <c r="D580" s="4">
        <v>1.4972099999999999</v>
      </c>
      <c r="E580" s="4">
        <v>1</v>
      </c>
      <c r="F580" s="97">
        <f t="shared" ref="F580:F643" si="19">ROUND(F579*(ROUND(1+D579%*((A580-A579)/365),20)),20)</f>
        <v>103.729588261891</v>
      </c>
      <c r="G580" s="97">
        <f t="shared" si="18"/>
        <v>103.72958826</v>
      </c>
      <c r="H580" s="98" t="s">
        <v>141</v>
      </c>
    </row>
    <row r="581" spans="1:8" x14ac:dyDescent="0.3">
      <c r="A581" s="7">
        <v>42877</v>
      </c>
      <c r="B581" s="4" t="s">
        <v>42</v>
      </c>
      <c r="C581" s="4" t="s">
        <v>43</v>
      </c>
      <c r="D581" s="4">
        <v>1.49685</v>
      </c>
      <c r="E581" s="4">
        <v>1</v>
      </c>
      <c r="F581" s="97">
        <f t="shared" si="19"/>
        <v>103.742353054508</v>
      </c>
      <c r="G581" s="97">
        <f t="shared" si="18"/>
        <v>103.74235305000001</v>
      </c>
      <c r="H581" s="98" t="s">
        <v>141</v>
      </c>
    </row>
    <row r="582" spans="1:8" x14ac:dyDescent="0.3">
      <c r="A582" s="7">
        <v>42878</v>
      </c>
      <c r="B582" s="4" t="s">
        <v>42</v>
      </c>
      <c r="C582" s="4" t="s">
        <v>43</v>
      </c>
      <c r="D582" s="4">
        <v>1.49596</v>
      </c>
      <c r="E582" s="4">
        <v>1</v>
      </c>
      <c r="F582" s="97">
        <f t="shared" si="19"/>
        <v>103.746607485773</v>
      </c>
      <c r="G582" s="97">
        <f t="shared" si="18"/>
        <v>103.74660749</v>
      </c>
      <c r="H582" s="98" t="s">
        <v>141</v>
      </c>
    </row>
    <row r="583" spans="1:8" x14ac:dyDescent="0.3">
      <c r="A583" s="7">
        <v>42879</v>
      </c>
      <c r="B583" s="4" t="s">
        <v>42</v>
      </c>
      <c r="C583" s="4" t="s">
        <v>43</v>
      </c>
      <c r="D583" s="4">
        <v>1.49481</v>
      </c>
      <c r="E583" s="4">
        <v>1</v>
      </c>
      <c r="F583" s="97">
        <f t="shared" si="19"/>
        <v>103.750859561799</v>
      </c>
      <c r="G583" s="97">
        <f t="shared" si="18"/>
        <v>103.75085955999999</v>
      </c>
      <c r="H583" s="98" t="s">
        <v>141</v>
      </c>
    </row>
    <row r="584" spans="1:8" x14ac:dyDescent="0.3">
      <c r="A584" s="7">
        <v>42880</v>
      </c>
      <c r="B584" s="4" t="s">
        <v>42</v>
      </c>
      <c r="C584" s="4" t="s">
        <v>43</v>
      </c>
      <c r="D584" s="4">
        <v>1.4945900000000001</v>
      </c>
      <c r="E584" s="4">
        <v>1</v>
      </c>
      <c r="F584" s="97">
        <f t="shared" si="19"/>
        <v>103.755108543234</v>
      </c>
      <c r="G584" s="97">
        <f t="shared" si="18"/>
        <v>103.75510853999999</v>
      </c>
      <c r="H584" s="98" t="s">
        <v>141</v>
      </c>
    </row>
    <row r="585" spans="1:8" x14ac:dyDescent="0.3">
      <c r="A585" s="7">
        <v>42881</v>
      </c>
      <c r="B585" s="4" t="s">
        <v>42</v>
      </c>
      <c r="C585" s="4" t="s">
        <v>43</v>
      </c>
      <c r="D585" s="4">
        <v>1.4965200000000001</v>
      </c>
      <c r="E585" s="4">
        <v>1</v>
      </c>
      <c r="F585" s="97">
        <f t="shared" si="19"/>
        <v>103.759357073307</v>
      </c>
      <c r="G585" s="97">
        <f t="shared" si="18"/>
        <v>103.75935706999999</v>
      </c>
      <c r="H585" s="98" t="s">
        <v>141</v>
      </c>
    </row>
    <row r="586" spans="1:8" x14ac:dyDescent="0.3">
      <c r="A586" s="7">
        <v>42884</v>
      </c>
      <c r="B586" s="4" t="s">
        <v>42</v>
      </c>
      <c r="C586" s="4" t="s">
        <v>43</v>
      </c>
      <c r="D586" s="4">
        <v>1.4964999999999999</v>
      </c>
      <c r="E586" s="4">
        <v>1</v>
      </c>
      <c r="F586" s="97">
        <f t="shared" si="19"/>
        <v>103.772119644791</v>
      </c>
      <c r="G586" s="97">
        <f t="shared" si="18"/>
        <v>103.77211964</v>
      </c>
      <c r="H586" s="98" t="s">
        <v>141</v>
      </c>
    </row>
    <row r="587" spans="1:8" x14ac:dyDescent="0.3">
      <c r="A587" s="7">
        <v>42885</v>
      </c>
      <c r="B587" s="4" t="s">
        <v>42</v>
      </c>
      <c r="C587" s="4" t="s">
        <v>43</v>
      </c>
      <c r="D587" s="4">
        <v>1.4954499999999999</v>
      </c>
      <c r="E587" s="4">
        <v>1</v>
      </c>
      <c r="F587" s="97">
        <f t="shared" si="19"/>
        <v>103.77637430169599</v>
      </c>
      <c r="G587" s="97">
        <f t="shared" si="18"/>
        <v>103.7763743</v>
      </c>
      <c r="H587" s="98" t="s">
        <v>141</v>
      </c>
    </row>
    <row r="588" spans="1:8" x14ac:dyDescent="0.3">
      <c r="A588" s="7">
        <v>42886</v>
      </c>
      <c r="B588" s="4" t="s">
        <v>42</v>
      </c>
      <c r="C588" s="4" t="s">
        <v>43</v>
      </c>
      <c r="D588" s="4">
        <v>1.4939</v>
      </c>
      <c r="E588" s="4">
        <v>1</v>
      </c>
      <c r="F588" s="97">
        <f t="shared" si="19"/>
        <v>103.780626147695</v>
      </c>
      <c r="G588" s="97">
        <f t="shared" si="18"/>
        <v>103.78062615</v>
      </c>
      <c r="H588" s="98" t="s">
        <v>141</v>
      </c>
    </row>
    <row r="589" spans="1:8" x14ac:dyDescent="0.3">
      <c r="A589" s="7">
        <v>42887</v>
      </c>
      <c r="B589" s="4" t="s">
        <v>42</v>
      </c>
      <c r="C589" s="4" t="s">
        <v>43</v>
      </c>
      <c r="D589" s="4">
        <v>1.4949300000000001</v>
      </c>
      <c r="E589" s="4">
        <v>1</v>
      </c>
      <c r="F589" s="97">
        <f t="shared" si="19"/>
        <v>103.784873760774</v>
      </c>
      <c r="G589" s="97">
        <f t="shared" si="18"/>
        <v>103.78487376</v>
      </c>
      <c r="H589" s="98" t="s">
        <v>141</v>
      </c>
    </row>
    <row r="590" spans="1:8" x14ac:dyDescent="0.3">
      <c r="A590" s="7">
        <v>42888</v>
      </c>
      <c r="B590" s="4" t="s">
        <v>42</v>
      </c>
      <c r="C590" s="4" t="s">
        <v>43</v>
      </c>
      <c r="D590" s="4">
        <v>1.49342</v>
      </c>
      <c r="E590" s="4">
        <v>1</v>
      </c>
      <c r="F590" s="97">
        <f t="shared" si="19"/>
        <v>103.78912447642701</v>
      </c>
      <c r="G590" s="97">
        <f t="shared" si="18"/>
        <v>103.78912448</v>
      </c>
      <c r="H590" s="98" t="s">
        <v>141</v>
      </c>
    </row>
    <row r="591" spans="1:8" x14ac:dyDescent="0.3">
      <c r="A591" s="7">
        <v>42891</v>
      </c>
      <c r="B591" s="4" t="s">
        <v>42</v>
      </c>
      <c r="C591" s="4" t="s">
        <v>43</v>
      </c>
      <c r="D591" s="4">
        <v>1.49566</v>
      </c>
      <c r="E591" s="4">
        <v>1</v>
      </c>
      <c r="F591" s="97">
        <f t="shared" si="19"/>
        <v>103.80186426445</v>
      </c>
      <c r="G591" s="97">
        <f t="shared" si="18"/>
        <v>103.80186426</v>
      </c>
      <c r="H591" s="98" t="s">
        <v>141</v>
      </c>
    </row>
    <row r="592" spans="1:8" x14ac:dyDescent="0.3">
      <c r="A592" s="7">
        <v>42892</v>
      </c>
      <c r="B592" s="4" t="s">
        <v>42</v>
      </c>
      <c r="C592" s="4" t="s">
        <v>43</v>
      </c>
      <c r="D592" s="4">
        <v>1.49379</v>
      </c>
      <c r="E592" s="4">
        <v>1</v>
      </c>
      <c r="F592" s="97">
        <f t="shared" si="19"/>
        <v>103.80611775202</v>
      </c>
      <c r="G592" s="97">
        <f t="shared" si="18"/>
        <v>103.80611775</v>
      </c>
      <c r="H592" s="98" t="s">
        <v>141</v>
      </c>
    </row>
    <row r="593" spans="1:8" x14ac:dyDescent="0.3">
      <c r="A593" s="7">
        <v>42893</v>
      </c>
      <c r="B593" s="4" t="s">
        <v>42</v>
      </c>
      <c r="C593" s="4" t="s">
        <v>43</v>
      </c>
      <c r="D593" s="4">
        <v>1.4933399999999999</v>
      </c>
      <c r="E593" s="4">
        <v>1</v>
      </c>
      <c r="F593" s="97">
        <f t="shared" si="19"/>
        <v>103.81036609559899</v>
      </c>
      <c r="G593" s="97">
        <f t="shared" si="18"/>
        <v>103.8103661</v>
      </c>
      <c r="H593" s="98" t="s">
        <v>141</v>
      </c>
    </row>
    <row r="594" spans="1:8" x14ac:dyDescent="0.3">
      <c r="A594" s="7">
        <v>42894</v>
      </c>
      <c r="B594" s="4" t="s">
        <v>42</v>
      </c>
      <c r="C594" s="4" t="s">
        <v>43</v>
      </c>
      <c r="D594" s="4">
        <v>1.4944299999999999</v>
      </c>
      <c r="E594" s="4">
        <v>1</v>
      </c>
      <c r="F594" s="97">
        <f t="shared" si="19"/>
        <v>103.81461333319101</v>
      </c>
      <c r="G594" s="97">
        <f t="shared" si="18"/>
        <v>103.81461333</v>
      </c>
      <c r="H594" s="98" t="s">
        <v>141</v>
      </c>
    </row>
    <row r="595" spans="1:8" x14ac:dyDescent="0.3">
      <c r="A595" s="7">
        <v>42895</v>
      </c>
      <c r="B595" s="4" t="s">
        <v>42</v>
      </c>
      <c r="C595" s="4" t="s">
        <v>43</v>
      </c>
      <c r="D595" s="4">
        <v>1.49657</v>
      </c>
      <c r="E595" s="4">
        <v>1</v>
      </c>
      <c r="F595" s="97">
        <f t="shared" si="19"/>
        <v>103.818863844769</v>
      </c>
      <c r="G595" s="97">
        <f t="shared" si="18"/>
        <v>103.81886384000001</v>
      </c>
      <c r="H595" s="98" t="s">
        <v>141</v>
      </c>
    </row>
    <row r="596" spans="1:8" x14ac:dyDescent="0.3">
      <c r="A596" s="7">
        <v>42898</v>
      </c>
      <c r="B596" s="4" t="s">
        <v>42</v>
      </c>
      <c r="C596" s="4" t="s">
        <v>43</v>
      </c>
      <c r="D596" s="4">
        <v>1.4958100000000001</v>
      </c>
      <c r="E596" s="4">
        <v>1</v>
      </c>
      <c r="F596" s="97">
        <f t="shared" si="19"/>
        <v>103.83163416233501</v>
      </c>
      <c r="G596" s="97">
        <f t="shared" si="18"/>
        <v>103.83163415999999</v>
      </c>
      <c r="H596" s="98" t="s">
        <v>141</v>
      </c>
    </row>
    <row r="597" spans="1:8" x14ac:dyDescent="0.3">
      <c r="A597" s="7">
        <v>42899</v>
      </c>
      <c r="B597" s="4" t="s">
        <v>42</v>
      </c>
      <c r="C597" s="4" t="s">
        <v>43</v>
      </c>
      <c r="D597" s="4">
        <v>1.4957800000000001</v>
      </c>
      <c r="E597" s="4">
        <v>1</v>
      </c>
      <c r="F597" s="97">
        <f t="shared" si="19"/>
        <v>103.835889296491</v>
      </c>
      <c r="G597" s="97">
        <f t="shared" si="18"/>
        <v>103.83588930000001</v>
      </c>
      <c r="H597" s="98" t="s">
        <v>141</v>
      </c>
    </row>
    <row r="598" spans="1:8" x14ac:dyDescent="0.3">
      <c r="A598" s="7">
        <v>42900</v>
      </c>
      <c r="B598" s="4" t="s">
        <v>42</v>
      </c>
      <c r="C598" s="4" t="s">
        <v>43</v>
      </c>
      <c r="D598" s="4">
        <v>1.49325</v>
      </c>
      <c r="E598" s="4">
        <v>1</v>
      </c>
      <c r="F598" s="97">
        <f t="shared" si="19"/>
        <v>103.840144519682</v>
      </c>
      <c r="G598" s="97">
        <f t="shared" si="18"/>
        <v>103.84014452</v>
      </c>
      <c r="H598" s="98" t="s">
        <v>141</v>
      </c>
    </row>
    <row r="599" spans="1:8" x14ac:dyDescent="0.3">
      <c r="A599" s="7">
        <v>42901</v>
      </c>
      <c r="B599" s="4" t="s">
        <v>42</v>
      </c>
      <c r="C599" s="4" t="s">
        <v>43</v>
      </c>
      <c r="D599" s="4">
        <v>1.49559</v>
      </c>
      <c r="E599" s="4">
        <v>1</v>
      </c>
      <c r="F599" s="97">
        <f t="shared" si="19"/>
        <v>103.844392719567</v>
      </c>
      <c r="G599" s="97">
        <f t="shared" si="18"/>
        <v>103.84439272</v>
      </c>
      <c r="H599" s="98" t="s">
        <v>141</v>
      </c>
    </row>
    <row r="600" spans="1:8" x14ac:dyDescent="0.3">
      <c r="A600" s="7">
        <v>42902</v>
      </c>
      <c r="B600" s="4" t="s">
        <v>42</v>
      </c>
      <c r="C600" s="4" t="s">
        <v>43</v>
      </c>
      <c r="D600" s="4">
        <v>1.4914700000000001</v>
      </c>
      <c r="E600" s="4">
        <v>1</v>
      </c>
      <c r="F600" s="97">
        <f t="shared" si="19"/>
        <v>103.84864775067101</v>
      </c>
      <c r="G600" s="97">
        <f t="shared" si="18"/>
        <v>103.84864775</v>
      </c>
      <c r="H600" s="98" t="s">
        <v>141</v>
      </c>
    </row>
    <row r="601" spans="1:8" x14ac:dyDescent="0.3">
      <c r="A601" s="7">
        <v>42905</v>
      </c>
      <c r="B601" s="4" t="s">
        <v>42</v>
      </c>
      <c r="C601" s="4" t="s">
        <v>43</v>
      </c>
      <c r="D601" s="4">
        <v>1.4955700000000001</v>
      </c>
      <c r="E601" s="4">
        <v>1</v>
      </c>
      <c r="F601" s="97">
        <f t="shared" si="19"/>
        <v>103.861378200752</v>
      </c>
      <c r="G601" s="97">
        <f t="shared" si="18"/>
        <v>103.8613782</v>
      </c>
      <c r="H601" s="98" t="s">
        <v>141</v>
      </c>
    </row>
    <row r="602" spans="1:8" x14ac:dyDescent="0.3">
      <c r="A602" s="7">
        <v>42906</v>
      </c>
      <c r="B602" s="4" t="s">
        <v>42</v>
      </c>
      <c r="C602" s="4" t="s">
        <v>43</v>
      </c>
      <c r="D602" s="4">
        <v>1.49596</v>
      </c>
      <c r="E602" s="4">
        <v>1</v>
      </c>
      <c r="F602" s="97">
        <f t="shared" si="19"/>
        <v>103.865633870927</v>
      </c>
      <c r="G602" s="97">
        <f t="shared" si="18"/>
        <v>103.86563387</v>
      </c>
      <c r="H602" s="98" t="s">
        <v>141</v>
      </c>
    </row>
    <row r="603" spans="1:8" x14ac:dyDescent="0.3">
      <c r="A603" s="7">
        <v>42907</v>
      </c>
      <c r="B603" s="4" t="s">
        <v>42</v>
      </c>
      <c r="C603" s="4" t="s">
        <v>43</v>
      </c>
      <c r="D603" s="4">
        <v>1.4946200000000001</v>
      </c>
      <c r="E603" s="4">
        <v>1</v>
      </c>
      <c r="F603" s="97">
        <f t="shared" si="19"/>
        <v>103.869890825274</v>
      </c>
      <c r="G603" s="97">
        <f t="shared" si="18"/>
        <v>103.86989083</v>
      </c>
      <c r="H603" s="98" t="s">
        <v>141</v>
      </c>
    </row>
    <row r="604" spans="1:8" x14ac:dyDescent="0.3">
      <c r="A604" s="7">
        <v>42908</v>
      </c>
      <c r="B604" s="4" t="s">
        <v>42</v>
      </c>
      <c r="C604" s="4" t="s">
        <v>43</v>
      </c>
      <c r="D604" s="4">
        <v>1.49604</v>
      </c>
      <c r="E604" s="4">
        <v>1</v>
      </c>
      <c r="F604" s="97">
        <f t="shared" si="19"/>
        <v>103.874144140787</v>
      </c>
      <c r="G604" s="97">
        <f t="shared" si="18"/>
        <v>103.87414414</v>
      </c>
      <c r="H604" s="98" t="s">
        <v>141</v>
      </c>
    </row>
    <row r="605" spans="1:8" x14ac:dyDescent="0.3">
      <c r="A605" s="7">
        <v>42909</v>
      </c>
      <c r="B605" s="4" t="s">
        <v>42</v>
      </c>
      <c r="C605" s="4" t="s">
        <v>43</v>
      </c>
      <c r="D605" s="4">
        <v>1.4930000000000001</v>
      </c>
      <c r="E605" s="4">
        <v>1</v>
      </c>
      <c r="F605" s="97">
        <f t="shared" si="19"/>
        <v>103.878401671598</v>
      </c>
      <c r="G605" s="97">
        <f t="shared" si="18"/>
        <v>103.87840167</v>
      </c>
      <c r="H605" s="98" t="s">
        <v>141</v>
      </c>
    </row>
    <row r="606" spans="1:8" x14ac:dyDescent="0.3">
      <c r="A606" s="7">
        <v>42912</v>
      </c>
      <c r="B606" s="4" t="s">
        <v>42</v>
      </c>
      <c r="C606" s="4" t="s">
        <v>43</v>
      </c>
      <c r="D606" s="4">
        <v>1.4958199999999999</v>
      </c>
      <c r="E606" s="4">
        <v>1</v>
      </c>
      <c r="F606" s="97">
        <f t="shared" si="19"/>
        <v>103.891148832176</v>
      </c>
      <c r="G606" s="97">
        <f t="shared" si="18"/>
        <v>103.89114883000001</v>
      </c>
      <c r="H606" s="98" t="s">
        <v>141</v>
      </c>
    </row>
    <row r="607" spans="1:8" x14ac:dyDescent="0.3">
      <c r="A607" s="7">
        <v>42913</v>
      </c>
      <c r="B607" s="4" t="s">
        <v>42</v>
      </c>
      <c r="C607" s="4" t="s">
        <v>43</v>
      </c>
      <c r="D607" s="4">
        <v>1.49641</v>
      </c>
      <c r="E607" s="4">
        <v>1</v>
      </c>
      <c r="F607" s="97">
        <f t="shared" si="19"/>
        <v>103.895406433771</v>
      </c>
      <c r="G607" s="97">
        <f t="shared" si="18"/>
        <v>103.89540642999999</v>
      </c>
      <c r="H607" s="98" t="s">
        <v>141</v>
      </c>
    </row>
    <row r="608" spans="1:8" x14ac:dyDescent="0.3">
      <c r="A608" s="7">
        <v>42914</v>
      </c>
      <c r="B608" s="4" t="s">
        <v>42</v>
      </c>
      <c r="C608" s="4" t="s">
        <v>43</v>
      </c>
      <c r="D608" s="4">
        <v>1.4958400000000001</v>
      </c>
      <c r="E608" s="4">
        <v>1</v>
      </c>
      <c r="F608" s="97">
        <f t="shared" si="19"/>
        <v>103.899665889255</v>
      </c>
      <c r="G608" s="97">
        <f t="shared" si="18"/>
        <v>103.89966588999999</v>
      </c>
      <c r="H608" s="98" t="s">
        <v>141</v>
      </c>
    </row>
    <row r="609" spans="1:8" x14ac:dyDescent="0.3">
      <c r="A609" s="7">
        <v>42915</v>
      </c>
      <c r="B609" s="4" t="s">
        <v>42</v>
      </c>
      <c r="C609" s="4" t="s">
        <v>43</v>
      </c>
      <c r="D609" s="4">
        <v>1.4958899999999999</v>
      </c>
      <c r="E609" s="4">
        <v>1</v>
      </c>
      <c r="F609" s="97">
        <f t="shared" si="19"/>
        <v>103.903923896823</v>
      </c>
      <c r="G609" s="97">
        <f t="shared" si="18"/>
        <v>103.9039239</v>
      </c>
      <c r="H609" s="98" t="s">
        <v>141</v>
      </c>
    </row>
    <row r="610" spans="1:8" x14ac:dyDescent="0.3">
      <c r="A610" s="7">
        <v>42916</v>
      </c>
      <c r="B610" s="4" t="s">
        <v>42</v>
      </c>
      <c r="C610" s="4" t="s">
        <v>43</v>
      </c>
      <c r="D610" s="4">
        <v>1.49356</v>
      </c>
      <c r="E610" s="4">
        <v>1</v>
      </c>
      <c r="F610" s="97">
        <f t="shared" si="19"/>
        <v>103.908182221226</v>
      </c>
      <c r="G610" s="97">
        <f t="shared" si="18"/>
        <v>103.90818222</v>
      </c>
      <c r="H610" s="98" t="s">
        <v>141</v>
      </c>
    </row>
    <row r="611" spans="1:8" x14ac:dyDescent="0.3">
      <c r="A611" s="7">
        <v>42919</v>
      </c>
      <c r="B611" s="4" t="s">
        <v>42</v>
      </c>
      <c r="C611" s="4" t="s">
        <v>43</v>
      </c>
      <c r="D611" s="4">
        <v>1.4830700000000001</v>
      </c>
      <c r="E611" s="4">
        <v>1</v>
      </c>
      <c r="F611" s="97">
        <f t="shared" si="19"/>
        <v>103.920937818867</v>
      </c>
      <c r="G611" s="97">
        <f t="shared" si="18"/>
        <v>103.92093782000001</v>
      </c>
      <c r="H611" s="98" t="s">
        <v>141</v>
      </c>
    </row>
    <row r="612" spans="1:8" x14ac:dyDescent="0.3">
      <c r="A612" s="7">
        <v>42920</v>
      </c>
      <c r="B612" s="4" t="s">
        <v>42</v>
      </c>
      <c r="C612" s="4" t="s">
        <v>43</v>
      </c>
      <c r="D612" s="4">
        <v>1.4955000000000001</v>
      </c>
      <c r="E612" s="4">
        <v>1</v>
      </c>
      <c r="F612" s="97">
        <f t="shared" si="19"/>
        <v>103.925160340106</v>
      </c>
      <c r="G612" s="97">
        <f t="shared" si="18"/>
        <v>103.92516034000001</v>
      </c>
      <c r="H612" s="98" t="s">
        <v>141</v>
      </c>
    </row>
    <row r="613" spans="1:8" x14ac:dyDescent="0.3">
      <c r="A613" s="7">
        <v>42921</v>
      </c>
      <c r="B613" s="4" t="s">
        <v>42</v>
      </c>
      <c r="C613" s="4" t="s">
        <v>43</v>
      </c>
      <c r="D613" s="4">
        <v>1.49515</v>
      </c>
      <c r="E613" s="4">
        <v>1</v>
      </c>
      <c r="F613" s="97">
        <f t="shared" si="19"/>
        <v>103.929418424415</v>
      </c>
      <c r="G613" s="97">
        <f t="shared" si="18"/>
        <v>103.92941842</v>
      </c>
      <c r="H613" s="98" t="s">
        <v>141</v>
      </c>
    </row>
    <row r="614" spans="1:8" x14ac:dyDescent="0.3">
      <c r="A614" s="7">
        <v>42922</v>
      </c>
      <c r="B614" s="4" t="s">
        <v>42</v>
      </c>
      <c r="C614" s="4" t="s">
        <v>43</v>
      </c>
      <c r="D614" s="4">
        <v>1.4949699999999999</v>
      </c>
      <c r="E614" s="4">
        <v>1</v>
      </c>
      <c r="F614" s="97">
        <f t="shared" si="19"/>
        <v>103.93367568660599</v>
      </c>
      <c r="G614" s="97">
        <f t="shared" si="18"/>
        <v>103.93367569</v>
      </c>
      <c r="H614" s="98" t="s">
        <v>141</v>
      </c>
    </row>
    <row r="615" spans="1:8" x14ac:dyDescent="0.3">
      <c r="A615" s="7">
        <v>42923</v>
      </c>
      <c r="B615" s="4" t="s">
        <v>42</v>
      </c>
      <c r="C615" s="4" t="s">
        <v>43</v>
      </c>
      <c r="D615" s="4">
        <v>1.49386</v>
      </c>
      <c r="E615" s="4">
        <v>1</v>
      </c>
      <c r="F615" s="97">
        <f t="shared" si="19"/>
        <v>103.93793261063701</v>
      </c>
      <c r="G615" s="97">
        <f t="shared" si="18"/>
        <v>103.93793261</v>
      </c>
      <c r="H615" s="98" t="s">
        <v>141</v>
      </c>
    </row>
    <row r="616" spans="1:8" x14ac:dyDescent="0.3">
      <c r="A616" s="7">
        <v>42927</v>
      </c>
      <c r="B616" s="4" t="s">
        <v>42</v>
      </c>
      <c r="C616" s="4" t="s">
        <v>43</v>
      </c>
      <c r="D616" s="4">
        <v>1.4943299999999999</v>
      </c>
      <c r="E616" s="4">
        <v>1</v>
      </c>
      <c r="F616" s="97">
        <f t="shared" si="19"/>
        <v>103.95494836077501</v>
      </c>
      <c r="G616" s="97">
        <f t="shared" si="18"/>
        <v>103.95494836</v>
      </c>
      <c r="H616" s="98" t="s">
        <v>141</v>
      </c>
    </row>
    <row r="617" spans="1:8" x14ac:dyDescent="0.3">
      <c r="A617" s="7">
        <v>42928</v>
      </c>
      <c r="B617" s="4" t="s">
        <v>42</v>
      </c>
      <c r="C617" s="4" t="s">
        <v>43</v>
      </c>
      <c r="D617" s="4">
        <v>1.4954400000000001</v>
      </c>
      <c r="E617" s="4">
        <v>1</v>
      </c>
      <c r="F617" s="97">
        <f t="shared" si="19"/>
        <v>103.959204333323</v>
      </c>
      <c r="G617" s="97">
        <f t="shared" si="18"/>
        <v>103.95920433000001</v>
      </c>
      <c r="H617" s="98" t="s">
        <v>141</v>
      </c>
    </row>
    <row r="618" spans="1:8" x14ac:dyDescent="0.3">
      <c r="A618" s="7">
        <v>42929</v>
      </c>
      <c r="B618" s="4" t="s">
        <v>42</v>
      </c>
      <c r="C618" s="4" t="s">
        <v>43</v>
      </c>
      <c r="D618" s="4">
        <v>1.4886200000000001</v>
      </c>
      <c r="E618" s="4">
        <v>1</v>
      </c>
      <c r="F618" s="97">
        <f t="shared" si="19"/>
        <v>103.963463641611</v>
      </c>
      <c r="G618" s="97">
        <f t="shared" si="18"/>
        <v>103.96346364</v>
      </c>
      <c r="H618" s="98" t="s">
        <v>141</v>
      </c>
    </row>
    <row r="619" spans="1:8" x14ac:dyDescent="0.3">
      <c r="A619" s="7">
        <v>42930</v>
      </c>
      <c r="B619" s="4" t="s">
        <v>42</v>
      </c>
      <c r="C619" s="4" t="s">
        <v>43</v>
      </c>
      <c r="D619" s="4">
        <v>1.49474</v>
      </c>
      <c r="E619" s="4">
        <v>1</v>
      </c>
      <c r="F619" s="97">
        <f t="shared" si="19"/>
        <v>103.96770369890601</v>
      </c>
      <c r="G619" s="97">
        <f t="shared" si="18"/>
        <v>103.9677037</v>
      </c>
      <c r="H619" s="98" t="s">
        <v>141</v>
      </c>
    </row>
    <row r="620" spans="1:8" x14ac:dyDescent="0.3">
      <c r="A620" s="7">
        <v>42933</v>
      </c>
      <c r="B620" s="4" t="s">
        <v>42</v>
      </c>
      <c r="C620" s="4" t="s">
        <v>43</v>
      </c>
      <c r="D620" s="4">
        <v>1.4937800000000001</v>
      </c>
      <c r="E620" s="4">
        <v>1</v>
      </c>
      <c r="F620" s="97">
        <f t="shared" si="19"/>
        <v>103.98047668674999</v>
      </c>
      <c r="G620" s="97">
        <f t="shared" si="18"/>
        <v>103.98047669</v>
      </c>
      <c r="H620" s="98" t="s">
        <v>141</v>
      </c>
    </row>
    <row r="621" spans="1:8" x14ac:dyDescent="0.3">
      <c r="A621" s="7">
        <v>42934</v>
      </c>
      <c r="B621" s="4" t="s">
        <v>42</v>
      </c>
      <c r="C621" s="4" t="s">
        <v>43</v>
      </c>
      <c r="D621" s="4">
        <v>1.49579</v>
      </c>
      <c r="E621" s="4">
        <v>1</v>
      </c>
      <c r="F621" s="97">
        <f t="shared" si="19"/>
        <v>103.984732137612</v>
      </c>
      <c r="G621" s="97">
        <f t="shared" si="18"/>
        <v>103.98473214000001</v>
      </c>
      <c r="H621" s="98" t="s">
        <v>141</v>
      </c>
    </row>
    <row r="622" spans="1:8" x14ac:dyDescent="0.3">
      <c r="A622" s="7">
        <v>42935</v>
      </c>
      <c r="B622" s="4" t="s">
        <v>42</v>
      </c>
      <c r="C622" s="4" t="s">
        <v>43</v>
      </c>
      <c r="D622" s="4">
        <v>1.49587</v>
      </c>
      <c r="E622" s="4">
        <v>1</v>
      </c>
      <c r="F622" s="97">
        <f t="shared" si="19"/>
        <v>103.988993488913</v>
      </c>
      <c r="G622" s="97">
        <f t="shared" si="18"/>
        <v>103.98899349</v>
      </c>
      <c r="H622" s="98" t="s">
        <v>141</v>
      </c>
    </row>
    <row r="623" spans="1:8" x14ac:dyDescent="0.3">
      <c r="A623" s="7">
        <v>42936</v>
      </c>
      <c r="B623" s="4" t="s">
        <v>42</v>
      </c>
      <c r="C623" s="4" t="s">
        <v>43</v>
      </c>
      <c r="D623" s="4">
        <v>1.48756</v>
      </c>
      <c r="E623" s="4">
        <v>1</v>
      </c>
      <c r="F623" s="97">
        <f t="shared" si="19"/>
        <v>103.993255242768</v>
      </c>
      <c r="G623" s="97">
        <f t="shared" si="18"/>
        <v>103.99325524</v>
      </c>
      <c r="H623" s="98" t="s">
        <v>141</v>
      </c>
    </row>
    <row r="624" spans="1:8" x14ac:dyDescent="0.3">
      <c r="A624" s="7">
        <v>42937</v>
      </c>
      <c r="B624" s="4" t="s">
        <v>42</v>
      </c>
      <c r="C624" s="4" t="s">
        <v>43</v>
      </c>
      <c r="D624" s="4">
        <v>1.4950399999999999</v>
      </c>
      <c r="E624" s="4">
        <v>1</v>
      </c>
      <c r="F624" s="97">
        <f t="shared" si="19"/>
        <v>103.997493495008</v>
      </c>
      <c r="G624" s="97">
        <f t="shared" si="18"/>
        <v>103.9974935</v>
      </c>
      <c r="H624" s="98" t="s">
        <v>141</v>
      </c>
    </row>
    <row r="625" spans="1:8" x14ac:dyDescent="0.3">
      <c r="A625" s="7">
        <v>42940</v>
      </c>
      <c r="B625" s="4" t="s">
        <v>42</v>
      </c>
      <c r="C625" s="4" t="s">
        <v>43</v>
      </c>
      <c r="D625" s="4">
        <v>1.4930300000000001</v>
      </c>
      <c r="E625" s="4">
        <v>1</v>
      </c>
      <c r="F625" s="97">
        <f t="shared" si="19"/>
        <v>104.01027270700899</v>
      </c>
      <c r="G625" s="97">
        <f t="shared" si="18"/>
        <v>104.01027271</v>
      </c>
      <c r="H625" s="98" t="s">
        <v>141</v>
      </c>
    </row>
    <row r="626" spans="1:8" x14ac:dyDescent="0.3">
      <c r="A626" s="7">
        <v>42941</v>
      </c>
      <c r="B626" s="4" t="s">
        <v>42</v>
      </c>
      <c r="C626" s="4" t="s">
        <v>43</v>
      </c>
      <c r="D626" s="4">
        <v>1.4759199999999999</v>
      </c>
      <c r="E626" s="4">
        <v>1</v>
      </c>
      <c r="F626" s="97">
        <f t="shared" si="19"/>
        <v>104.01452724009</v>
      </c>
      <c r="G626" s="97">
        <f t="shared" si="18"/>
        <v>104.01452724000001</v>
      </c>
      <c r="H626" s="98" t="s">
        <v>141</v>
      </c>
    </row>
    <row r="627" spans="1:8" x14ac:dyDescent="0.3">
      <c r="A627" s="7">
        <v>42942</v>
      </c>
      <c r="B627" s="4" t="s">
        <v>42</v>
      </c>
      <c r="C627" s="4" t="s">
        <v>43</v>
      </c>
      <c r="D627" s="4">
        <v>1.4942800000000001</v>
      </c>
      <c r="E627" s="4">
        <v>1</v>
      </c>
      <c r="F627" s="97">
        <f t="shared" si="19"/>
        <v>104.01873318861099</v>
      </c>
      <c r="G627" s="97">
        <f t="shared" si="18"/>
        <v>104.01873319000001</v>
      </c>
      <c r="H627" s="98" t="s">
        <v>141</v>
      </c>
    </row>
    <row r="628" spans="1:8" x14ac:dyDescent="0.3">
      <c r="A628" s="7">
        <v>42943</v>
      </c>
      <c r="B628" s="4" t="s">
        <v>42</v>
      </c>
      <c r="C628" s="4" t="s">
        <v>43</v>
      </c>
      <c r="D628" s="4">
        <v>1.49268</v>
      </c>
      <c r="E628" s="4">
        <v>1</v>
      </c>
      <c r="F628" s="97">
        <f t="shared" si="19"/>
        <v>104.022991630053</v>
      </c>
      <c r="G628" s="97">
        <f t="shared" si="18"/>
        <v>104.02299163000001</v>
      </c>
      <c r="H628" s="98" t="s">
        <v>141</v>
      </c>
    </row>
    <row r="629" spans="1:8" x14ac:dyDescent="0.3">
      <c r="A629" s="7">
        <v>42947</v>
      </c>
      <c r="B629" s="4" t="s">
        <v>42</v>
      </c>
      <c r="C629" s="4" t="s">
        <v>43</v>
      </c>
      <c r="D629" s="4">
        <v>1.48645</v>
      </c>
      <c r="E629" s="4">
        <v>1</v>
      </c>
      <c r="F629" s="97">
        <f t="shared" si="19"/>
        <v>104.040007853521</v>
      </c>
      <c r="G629" s="97">
        <f t="shared" si="18"/>
        <v>104.04000784999999</v>
      </c>
      <c r="H629" s="98" t="s">
        <v>141</v>
      </c>
    </row>
    <row r="630" spans="1:8" x14ac:dyDescent="0.3">
      <c r="A630" s="7">
        <v>42948</v>
      </c>
      <c r="B630" s="4" t="s">
        <v>42</v>
      </c>
      <c r="C630" s="4" t="s">
        <v>43</v>
      </c>
      <c r="D630" s="4">
        <v>1.49437</v>
      </c>
      <c r="E630" s="4">
        <v>1</v>
      </c>
      <c r="F630" s="97">
        <f t="shared" si="19"/>
        <v>104.04424484721</v>
      </c>
      <c r="G630" s="97">
        <f t="shared" si="18"/>
        <v>104.04424485</v>
      </c>
      <c r="H630" s="98" t="s">
        <v>141</v>
      </c>
    </row>
    <row r="631" spans="1:8" x14ac:dyDescent="0.3">
      <c r="A631" s="7">
        <v>42949</v>
      </c>
      <c r="B631" s="4" t="s">
        <v>42</v>
      </c>
      <c r="C631" s="4" t="s">
        <v>43</v>
      </c>
      <c r="D631" s="4">
        <v>1.49407</v>
      </c>
      <c r="E631" s="4">
        <v>1</v>
      </c>
      <c r="F631" s="97">
        <f t="shared" si="19"/>
        <v>104.04850458962601</v>
      </c>
      <c r="G631" s="97">
        <f t="shared" si="18"/>
        <v>104.04850458999999</v>
      </c>
      <c r="H631" s="98" t="s">
        <v>141</v>
      </c>
    </row>
    <row r="632" spans="1:8" x14ac:dyDescent="0.3">
      <c r="A632" s="7">
        <v>42950</v>
      </c>
      <c r="B632" s="4" t="s">
        <v>42</v>
      </c>
      <c r="C632" s="4" t="s">
        <v>43</v>
      </c>
      <c r="D632" s="4">
        <v>1.4880800000000001</v>
      </c>
      <c r="E632" s="4">
        <v>1</v>
      </c>
      <c r="F632" s="97">
        <f t="shared" si="19"/>
        <v>104.05276365125</v>
      </c>
      <c r="G632" s="97">
        <f t="shared" si="18"/>
        <v>104.05276365</v>
      </c>
      <c r="H632" s="98" t="s">
        <v>141</v>
      </c>
    </row>
    <row r="633" spans="1:8" x14ac:dyDescent="0.3">
      <c r="A633" s="7">
        <v>42951</v>
      </c>
      <c r="B633" s="4" t="s">
        <v>42</v>
      </c>
      <c r="C633" s="4" t="s">
        <v>43</v>
      </c>
      <c r="D633" s="4">
        <v>1.4918100000000001</v>
      </c>
      <c r="E633" s="4">
        <v>1</v>
      </c>
      <c r="F633" s="97">
        <f t="shared" si="19"/>
        <v>104.05700581115499</v>
      </c>
      <c r="G633" s="97">
        <f t="shared" si="18"/>
        <v>104.05700581000001</v>
      </c>
      <c r="H633" s="98" t="s">
        <v>141</v>
      </c>
    </row>
    <row r="634" spans="1:8" x14ac:dyDescent="0.3">
      <c r="A634" s="7">
        <v>42954</v>
      </c>
      <c r="B634" s="4" t="s">
        <v>42</v>
      </c>
      <c r="C634" s="4" t="s">
        <v>43</v>
      </c>
      <c r="D634" s="4">
        <v>1.4944599999999999</v>
      </c>
      <c r="E634" s="4">
        <v>1</v>
      </c>
      <c r="F634" s="97">
        <f t="shared" si="19"/>
        <v>104.06976471103199</v>
      </c>
      <c r="G634" s="97">
        <f t="shared" si="18"/>
        <v>104.06976471</v>
      </c>
      <c r="H634" s="98" t="s">
        <v>141</v>
      </c>
    </row>
    <row r="635" spans="1:8" x14ac:dyDescent="0.3">
      <c r="A635" s="7">
        <v>42955</v>
      </c>
      <c r="B635" s="4" t="s">
        <v>42</v>
      </c>
      <c r="C635" s="4" t="s">
        <v>43</v>
      </c>
      <c r="D635" s="4">
        <v>1.4959899999999999</v>
      </c>
      <c r="E635" s="4">
        <v>1</v>
      </c>
      <c r="F635" s="97">
        <f t="shared" si="19"/>
        <v>104.074025754883</v>
      </c>
      <c r="G635" s="97">
        <f t="shared" si="18"/>
        <v>104.07402575</v>
      </c>
      <c r="H635" s="98" t="s">
        <v>141</v>
      </c>
    </row>
    <row r="636" spans="1:8" x14ac:dyDescent="0.3">
      <c r="A636" s="7">
        <v>42956</v>
      </c>
      <c r="B636" s="4" t="s">
        <v>42</v>
      </c>
      <c r="C636" s="4" t="s">
        <v>43</v>
      </c>
      <c r="D636" s="4">
        <v>1.49617</v>
      </c>
      <c r="E636" s="4">
        <v>1</v>
      </c>
      <c r="F636" s="97">
        <f t="shared" si="19"/>
        <v>104.078291335754</v>
      </c>
      <c r="G636" s="97">
        <f t="shared" si="18"/>
        <v>104.07829134000001</v>
      </c>
      <c r="H636" s="98" t="s">
        <v>141</v>
      </c>
    </row>
    <row r="637" spans="1:8" x14ac:dyDescent="0.3">
      <c r="A637" s="7">
        <v>42957</v>
      </c>
      <c r="B637" s="4" t="s">
        <v>42</v>
      </c>
      <c r="C637" s="4" t="s">
        <v>43</v>
      </c>
      <c r="D637" s="4">
        <v>1.4959899999999999</v>
      </c>
      <c r="E637" s="4">
        <v>1</v>
      </c>
      <c r="F637" s="97">
        <f t="shared" si="19"/>
        <v>104.082557604717</v>
      </c>
      <c r="G637" s="97">
        <f t="shared" si="18"/>
        <v>104.0825576</v>
      </c>
      <c r="H637" s="98" t="s">
        <v>141</v>
      </c>
    </row>
    <row r="638" spans="1:8" x14ac:dyDescent="0.3">
      <c r="A638" s="7">
        <v>42958</v>
      </c>
      <c r="B638" s="4" t="s">
        <v>42</v>
      </c>
      <c r="C638" s="4" t="s">
        <v>43</v>
      </c>
      <c r="D638" s="4">
        <v>1.496</v>
      </c>
      <c r="E638" s="4">
        <v>1</v>
      </c>
      <c r="F638" s="97">
        <f t="shared" si="19"/>
        <v>104.086823535275</v>
      </c>
      <c r="G638" s="97">
        <f t="shared" si="18"/>
        <v>104.08682354</v>
      </c>
      <c r="H638" s="98" t="s">
        <v>141</v>
      </c>
    </row>
    <row r="639" spans="1:8" x14ac:dyDescent="0.3">
      <c r="A639" s="7">
        <v>42962</v>
      </c>
      <c r="B639" s="4" t="s">
        <v>42</v>
      </c>
      <c r="C639" s="4" t="s">
        <v>43</v>
      </c>
      <c r="D639" s="4">
        <v>1.4960899999999999</v>
      </c>
      <c r="E639" s="4">
        <v>1</v>
      </c>
      <c r="F639" s="97">
        <f t="shared" si="19"/>
        <v>104.10388807094699</v>
      </c>
      <c r="G639" s="97">
        <f t="shared" si="18"/>
        <v>104.10388807</v>
      </c>
      <c r="H639" s="98" t="s">
        <v>141</v>
      </c>
    </row>
    <row r="640" spans="1:8" x14ac:dyDescent="0.3">
      <c r="A640" s="7">
        <v>42963</v>
      </c>
      <c r="B640" s="4" t="s">
        <v>42</v>
      </c>
      <c r="C640" s="4" t="s">
        <v>43</v>
      </c>
      <c r="D640" s="4">
        <v>1.4935700000000001</v>
      </c>
      <c r="E640" s="4">
        <v>1</v>
      </c>
      <c r="F640" s="97">
        <f t="shared" si="19"/>
        <v>104.10815516097099</v>
      </c>
      <c r="G640" s="97">
        <f t="shared" si="18"/>
        <v>104.10815516</v>
      </c>
      <c r="H640" s="98" t="s">
        <v>141</v>
      </c>
    </row>
    <row r="641" spans="1:8" x14ac:dyDescent="0.3">
      <c r="A641" s="7">
        <v>42964</v>
      </c>
      <c r="B641" s="4" t="s">
        <v>42</v>
      </c>
      <c r="C641" s="4" t="s">
        <v>43</v>
      </c>
      <c r="D641" s="4">
        <v>1.4945900000000001</v>
      </c>
      <c r="E641" s="4">
        <v>1</v>
      </c>
      <c r="F641" s="97">
        <f t="shared" si="19"/>
        <v>104.11241523815799</v>
      </c>
      <c r="G641" s="97">
        <f t="shared" si="18"/>
        <v>104.11241524</v>
      </c>
      <c r="H641" s="98" t="s">
        <v>141</v>
      </c>
    </row>
    <row r="642" spans="1:8" x14ac:dyDescent="0.3">
      <c r="A642" s="7">
        <v>42965</v>
      </c>
      <c r="B642" s="4" t="s">
        <v>42</v>
      </c>
      <c r="C642" s="4" t="s">
        <v>43</v>
      </c>
      <c r="D642" s="4">
        <v>1.49516</v>
      </c>
      <c r="E642" s="4">
        <v>1</v>
      </c>
      <c r="F642" s="97">
        <f t="shared" si="19"/>
        <v>104.116678399108</v>
      </c>
      <c r="G642" s="97">
        <f t="shared" si="18"/>
        <v>104.1166784</v>
      </c>
      <c r="H642" s="98" t="s">
        <v>141</v>
      </c>
    </row>
    <row r="643" spans="1:8" x14ac:dyDescent="0.3">
      <c r="A643" s="7">
        <v>42968</v>
      </c>
      <c r="B643" s="4" t="s">
        <v>42</v>
      </c>
      <c r="C643" s="4" t="s">
        <v>43</v>
      </c>
      <c r="D643" s="4">
        <v>1.4953799999999999</v>
      </c>
      <c r="E643" s="4">
        <v>1</v>
      </c>
      <c r="F643" s="97">
        <f t="shared" si="19"/>
        <v>104.129473283454</v>
      </c>
      <c r="G643" s="97">
        <f t="shared" ref="G643:G706" si="20">ROUND(F643,8)</f>
        <v>104.12947328</v>
      </c>
      <c r="H643" s="98" t="s">
        <v>141</v>
      </c>
    </row>
    <row r="644" spans="1:8" x14ac:dyDescent="0.3">
      <c r="A644" s="7">
        <v>42969</v>
      </c>
      <c r="B644" s="4" t="s">
        <v>42</v>
      </c>
      <c r="C644" s="4" t="s">
        <v>43</v>
      </c>
      <c r="D644" s="4">
        <v>1.49481</v>
      </c>
      <c r="E644" s="4">
        <v>1</v>
      </c>
      <c r="F644" s="97">
        <f t="shared" ref="F644:F707" si="21">ROUND(F643*(ROUND(1+D643%*((A644-A643)/365),20)),20)</f>
        <v>104.133739396653</v>
      </c>
      <c r="G644" s="97">
        <f t="shared" si="20"/>
        <v>104.1337394</v>
      </c>
      <c r="H644" s="98" t="s">
        <v>141</v>
      </c>
    </row>
    <row r="645" spans="1:8" x14ac:dyDescent="0.3">
      <c r="A645" s="7">
        <v>42970</v>
      </c>
      <c r="B645" s="4" t="s">
        <v>42</v>
      </c>
      <c r="C645" s="4" t="s">
        <v>43</v>
      </c>
      <c r="D645" s="4">
        <v>1.4950399999999999</v>
      </c>
      <c r="E645" s="4">
        <v>1</v>
      </c>
      <c r="F645" s="97">
        <f t="shared" si="21"/>
        <v>104.138004058433</v>
      </c>
      <c r="G645" s="97">
        <f t="shared" si="20"/>
        <v>104.13800406</v>
      </c>
      <c r="H645" s="98" t="s">
        <v>141</v>
      </c>
    </row>
    <row r="646" spans="1:8" x14ac:dyDescent="0.3">
      <c r="A646" s="7">
        <v>42971</v>
      </c>
      <c r="B646" s="4" t="s">
        <v>42</v>
      </c>
      <c r="C646" s="4" t="s">
        <v>43</v>
      </c>
      <c r="D646" s="4">
        <v>1.49532</v>
      </c>
      <c r="E646" s="4">
        <v>1</v>
      </c>
      <c r="F646" s="97">
        <f t="shared" si="21"/>
        <v>104.142269551079</v>
      </c>
      <c r="G646" s="97">
        <f t="shared" si="20"/>
        <v>104.14226954999999</v>
      </c>
      <c r="H646" s="98" t="s">
        <v>141</v>
      </c>
    </row>
    <row r="647" spans="1:8" x14ac:dyDescent="0.3">
      <c r="A647" s="7">
        <v>42972</v>
      </c>
      <c r="B647" s="4" t="s">
        <v>42</v>
      </c>
      <c r="C647" s="4" t="s">
        <v>43</v>
      </c>
      <c r="D647" s="4">
        <v>1.49407</v>
      </c>
      <c r="E647" s="4">
        <v>1</v>
      </c>
      <c r="F647" s="97">
        <f t="shared" si="21"/>
        <v>104.146536017339</v>
      </c>
      <c r="G647" s="97">
        <f t="shared" si="20"/>
        <v>104.14653602</v>
      </c>
      <c r="H647" s="98" t="s">
        <v>141</v>
      </c>
    </row>
    <row r="648" spans="1:8" x14ac:dyDescent="0.3">
      <c r="A648" s="7">
        <v>42975</v>
      </c>
      <c r="B648" s="4" t="s">
        <v>42</v>
      </c>
      <c r="C648" s="4" t="s">
        <v>43</v>
      </c>
      <c r="D648" s="4">
        <v>1.4953700000000001</v>
      </c>
      <c r="E648" s="4">
        <v>1</v>
      </c>
      <c r="F648" s="97">
        <f t="shared" si="21"/>
        <v>104.15932524049499</v>
      </c>
      <c r="G648" s="97">
        <f t="shared" si="20"/>
        <v>104.15932524</v>
      </c>
      <c r="H648" s="98" t="s">
        <v>141</v>
      </c>
    </row>
    <row r="649" spans="1:8" x14ac:dyDescent="0.3">
      <c r="A649" s="7">
        <v>42976</v>
      </c>
      <c r="B649" s="4" t="s">
        <v>42</v>
      </c>
      <c r="C649" s="4" t="s">
        <v>43</v>
      </c>
      <c r="D649" s="4">
        <v>1.4958800000000001</v>
      </c>
      <c r="E649" s="4">
        <v>1</v>
      </c>
      <c r="F649" s="97">
        <f t="shared" si="21"/>
        <v>104.16359254817201</v>
      </c>
      <c r="G649" s="97">
        <f t="shared" si="20"/>
        <v>104.16359255</v>
      </c>
      <c r="H649" s="98" t="s">
        <v>141</v>
      </c>
    </row>
    <row r="650" spans="1:8" x14ac:dyDescent="0.3">
      <c r="A650" s="7">
        <v>42977</v>
      </c>
      <c r="B650" s="4" t="s">
        <v>42</v>
      </c>
      <c r="C650" s="4" t="s">
        <v>43</v>
      </c>
      <c r="D650" s="4">
        <v>1.4954099999999999</v>
      </c>
      <c r="E650" s="4">
        <v>1</v>
      </c>
      <c r="F650" s="97">
        <f t="shared" si="21"/>
        <v>104.167861486112</v>
      </c>
      <c r="G650" s="97">
        <f t="shared" si="20"/>
        <v>104.16786149000001</v>
      </c>
      <c r="H650" s="98" t="s">
        <v>141</v>
      </c>
    </row>
    <row r="651" spans="1:8" x14ac:dyDescent="0.3">
      <c r="A651" s="7">
        <v>42978</v>
      </c>
      <c r="B651" s="4" t="s">
        <v>42</v>
      </c>
      <c r="C651" s="4" t="s">
        <v>43</v>
      </c>
      <c r="D651" s="4">
        <v>1.49492</v>
      </c>
      <c r="E651" s="4">
        <v>1</v>
      </c>
      <c r="F651" s="97">
        <f t="shared" si="21"/>
        <v>104.172129257667</v>
      </c>
      <c r="G651" s="97">
        <f t="shared" si="20"/>
        <v>104.17212926000001</v>
      </c>
      <c r="H651" s="98" t="s">
        <v>141</v>
      </c>
    </row>
    <row r="652" spans="1:8" x14ac:dyDescent="0.3">
      <c r="A652" s="7">
        <v>42979</v>
      </c>
      <c r="B652" s="4" t="s">
        <v>42</v>
      </c>
      <c r="C652" s="4" t="s">
        <v>43</v>
      </c>
      <c r="D652" s="4">
        <v>1.4939199999999999</v>
      </c>
      <c r="E652" s="4">
        <v>1</v>
      </c>
      <c r="F652" s="97">
        <f t="shared" si="21"/>
        <v>104.17639580559801</v>
      </c>
      <c r="G652" s="97">
        <f t="shared" si="20"/>
        <v>104.17639581</v>
      </c>
      <c r="H652" s="98" t="s">
        <v>141</v>
      </c>
    </row>
    <row r="653" spans="1:8" x14ac:dyDescent="0.3">
      <c r="A653" s="7">
        <v>42982</v>
      </c>
      <c r="B653" s="4" t="s">
        <v>42</v>
      </c>
      <c r="C653" s="4" t="s">
        <v>43</v>
      </c>
      <c r="D653" s="4">
        <v>1.49454</v>
      </c>
      <c r="E653" s="4">
        <v>1</v>
      </c>
      <c r="F653" s="97">
        <f t="shared" si="21"/>
        <v>104.189187411178</v>
      </c>
      <c r="G653" s="97">
        <f t="shared" si="20"/>
        <v>104.18918741</v>
      </c>
      <c r="H653" s="98" t="s">
        <v>141</v>
      </c>
    </row>
    <row r="654" spans="1:8" x14ac:dyDescent="0.3">
      <c r="A654" s="7">
        <v>42983</v>
      </c>
      <c r="B654" s="4" t="s">
        <v>42</v>
      </c>
      <c r="C654" s="4" t="s">
        <v>43</v>
      </c>
      <c r="D654" s="4">
        <v>1.49102</v>
      </c>
      <c r="E654" s="4">
        <v>1</v>
      </c>
      <c r="F654" s="97">
        <f t="shared" si="21"/>
        <v>104.19345357304501</v>
      </c>
      <c r="G654" s="97">
        <f t="shared" si="20"/>
        <v>104.19345357</v>
      </c>
      <c r="H654" s="98" t="s">
        <v>141</v>
      </c>
    </row>
    <row r="655" spans="1:8" x14ac:dyDescent="0.3">
      <c r="A655" s="7">
        <v>42984</v>
      </c>
      <c r="B655" s="4" t="s">
        <v>42</v>
      </c>
      <c r="C655" s="4" t="s">
        <v>43</v>
      </c>
      <c r="D655" s="4">
        <v>1.4939199999999999</v>
      </c>
      <c r="E655" s="4">
        <v>1</v>
      </c>
      <c r="F655" s="97">
        <f t="shared" si="21"/>
        <v>104.19770986135001</v>
      </c>
      <c r="G655" s="97">
        <f t="shared" si="20"/>
        <v>104.19770986</v>
      </c>
      <c r="H655" s="98" t="s">
        <v>141</v>
      </c>
    </row>
    <row r="656" spans="1:8" x14ac:dyDescent="0.3">
      <c r="A656" s="7">
        <v>42985</v>
      </c>
      <c r="B656" s="4" t="s">
        <v>42</v>
      </c>
      <c r="C656" s="4" t="s">
        <v>43</v>
      </c>
      <c r="D656" s="4">
        <v>1.48977</v>
      </c>
      <c r="E656" s="4">
        <v>1</v>
      </c>
      <c r="F656" s="97">
        <f t="shared" si="21"/>
        <v>104.201974602246</v>
      </c>
      <c r="G656" s="97">
        <f t="shared" si="20"/>
        <v>104.2019746</v>
      </c>
      <c r="H656" s="98" t="s">
        <v>141</v>
      </c>
    </row>
    <row r="657" spans="1:8" x14ac:dyDescent="0.3">
      <c r="A657" s="7">
        <v>42986</v>
      </c>
      <c r="B657" s="4" t="s">
        <v>42</v>
      </c>
      <c r="C657" s="4" t="s">
        <v>43</v>
      </c>
      <c r="D657" s="4">
        <v>1.4913000000000001</v>
      </c>
      <c r="E657" s="4">
        <v>1</v>
      </c>
      <c r="F657" s="97">
        <f t="shared" si="21"/>
        <v>104.206227670074</v>
      </c>
      <c r="G657" s="97">
        <f t="shared" si="20"/>
        <v>104.20622767</v>
      </c>
      <c r="H657" s="98" t="s">
        <v>141</v>
      </c>
    </row>
    <row r="658" spans="1:8" x14ac:dyDescent="0.3">
      <c r="A658" s="7">
        <v>42989</v>
      </c>
      <c r="B658" s="4" t="s">
        <v>42</v>
      </c>
      <c r="C658" s="4" t="s">
        <v>43</v>
      </c>
      <c r="D658" s="4">
        <v>1.4913099999999999</v>
      </c>
      <c r="E658" s="4">
        <v>1</v>
      </c>
      <c r="F658" s="97">
        <f t="shared" si="21"/>
        <v>104.219000498621</v>
      </c>
      <c r="G658" s="97">
        <f t="shared" si="20"/>
        <v>104.21900050000001</v>
      </c>
      <c r="H658" s="98" t="s">
        <v>141</v>
      </c>
    </row>
    <row r="659" spans="1:8" x14ac:dyDescent="0.3">
      <c r="A659" s="7">
        <v>42990</v>
      </c>
      <c r="B659" s="4" t="s">
        <v>42</v>
      </c>
      <c r="C659" s="4" t="s">
        <v>43</v>
      </c>
      <c r="D659" s="4">
        <v>1.49512</v>
      </c>
      <c r="E659" s="4">
        <v>1</v>
      </c>
      <c r="F659" s="97">
        <f t="shared" si="21"/>
        <v>104.22325865855601</v>
      </c>
      <c r="G659" s="97">
        <f t="shared" si="20"/>
        <v>104.22325866</v>
      </c>
      <c r="H659" s="98" t="s">
        <v>141</v>
      </c>
    </row>
    <row r="660" spans="1:8" x14ac:dyDescent="0.3">
      <c r="A660" s="7">
        <v>42991</v>
      </c>
      <c r="B660" s="4" t="s">
        <v>42</v>
      </c>
      <c r="C660" s="4" t="s">
        <v>43</v>
      </c>
      <c r="D660" s="4">
        <v>1.49549</v>
      </c>
      <c r="E660" s="4">
        <v>1</v>
      </c>
      <c r="F660" s="97">
        <f t="shared" si="21"/>
        <v>104.227527871665</v>
      </c>
      <c r="G660" s="97">
        <f t="shared" si="20"/>
        <v>104.22752787</v>
      </c>
      <c r="H660" s="98" t="s">
        <v>141</v>
      </c>
    </row>
    <row r="661" spans="1:8" x14ac:dyDescent="0.3">
      <c r="A661" s="7">
        <v>42992</v>
      </c>
      <c r="B661" s="4" t="s">
        <v>42</v>
      </c>
      <c r="C661" s="4" t="s">
        <v>43</v>
      </c>
      <c r="D661" s="4">
        <v>1.4944900000000001</v>
      </c>
      <c r="E661" s="4">
        <v>1</v>
      </c>
      <c r="F661" s="97">
        <f t="shared" si="21"/>
        <v>104.23179831620401</v>
      </c>
      <c r="G661" s="97">
        <f t="shared" si="20"/>
        <v>104.23179832</v>
      </c>
      <c r="H661" s="98" t="s">
        <v>141</v>
      </c>
    </row>
    <row r="662" spans="1:8" x14ac:dyDescent="0.3">
      <c r="A662" s="7">
        <v>42993</v>
      </c>
      <c r="B662" s="4" t="s">
        <v>42</v>
      </c>
      <c r="C662" s="4" t="s">
        <v>43</v>
      </c>
      <c r="D662" s="4">
        <v>1.4954700000000001</v>
      </c>
      <c r="E662" s="4">
        <v>1</v>
      </c>
      <c r="F662" s="97">
        <f t="shared" si="21"/>
        <v>104.236066080047</v>
      </c>
      <c r="G662" s="97">
        <f t="shared" si="20"/>
        <v>104.23606608</v>
      </c>
      <c r="H662" s="98" t="s">
        <v>141</v>
      </c>
    </row>
    <row r="663" spans="1:8" x14ac:dyDescent="0.3">
      <c r="A663" s="7">
        <v>42996</v>
      </c>
      <c r="B663" s="4" t="s">
        <v>42</v>
      </c>
      <c r="C663" s="4" t="s">
        <v>43</v>
      </c>
      <c r="D663" s="4">
        <v>1.4932700000000001</v>
      </c>
      <c r="E663" s="4">
        <v>1</v>
      </c>
      <c r="F663" s="97">
        <f t="shared" si="21"/>
        <v>104.248878291807</v>
      </c>
      <c r="G663" s="97">
        <f t="shared" si="20"/>
        <v>104.24887828999999</v>
      </c>
      <c r="H663" s="98" t="s">
        <v>141</v>
      </c>
    </row>
    <row r="664" spans="1:8" x14ac:dyDescent="0.3">
      <c r="A664" s="7">
        <v>42997</v>
      </c>
      <c r="B664" s="4" t="s">
        <v>42</v>
      </c>
      <c r="C664" s="4" t="s">
        <v>43</v>
      </c>
      <c r="D664" s="4">
        <v>1.4946200000000001</v>
      </c>
      <c r="E664" s="4">
        <v>1</v>
      </c>
      <c r="F664" s="97">
        <f t="shared" si="21"/>
        <v>104.25314327050501</v>
      </c>
      <c r="G664" s="97">
        <f t="shared" si="20"/>
        <v>104.25314327</v>
      </c>
      <c r="H664" s="98" t="s">
        <v>141</v>
      </c>
    </row>
    <row r="665" spans="1:8" x14ac:dyDescent="0.3">
      <c r="A665" s="7">
        <v>42998</v>
      </c>
      <c r="B665" s="4" t="s">
        <v>42</v>
      </c>
      <c r="C665" s="4" t="s">
        <v>43</v>
      </c>
      <c r="D665" s="4">
        <v>1.49607</v>
      </c>
      <c r="E665" s="4">
        <v>1</v>
      </c>
      <c r="F665" s="97">
        <f t="shared" si="21"/>
        <v>104.257412279628</v>
      </c>
      <c r="G665" s="97">
        <f t="shared" si="20"/>
        <v>104.25741228</v>
      </c>
      <c r="H665" s="98" t="s">
        <v>141</v>
      </c>
    </row>
    <row r="666" spans="1:8" x14ac:dyDescent="0.3">
      <c r="A666" s="7">
        <v>42999</v>
      </c>
      <c r="B666" s="4" t="s">
        <v>42</v>
      </c>
      <c r="C666" s="4" t="s">
        <v>43</v>
      </c>
      <c r="D666" s="4">
        <v>1.4971300000000001</v>
      </c>
      <c r="E666" s="4">
        <v>1</v>
      </c>
      <c r="F666" s="97">
        <f t="shared" si="21"/>
        <v>104.26168560529401</v>
      </c>
      <c r="G666" s="97">
        <f t="shared" si="20"/>
        <v>104.26168561</v>
      </c>
      <c r="H666" s="98" t="s">
        <v>141</v>
      </c>
    </row>
    <row r="667" spans="1:8" x14ac:dyDescent="0.3">
      <c r="A667" s="7">
        <v>43000</v>
      </c>
      <c r="B667" s="4" t="s">
        <v>42</v>
      </c>
      <c r="C667" s="4" t="s">
        <v>43</v>
      </c>
      <c r="D667" s="4">
        <v>1.49556</v>
      </c>
      <c r="E667" s="4">
        <v>1</v>
      </c>
      <c r="F667" s="97">
        <f t="shared" si="21"/>
        <v>104.26596213398901</v>
      </c>
      <c r="G667" s="97">
        <f t="shared" si="20"/>
        <v>104.26596213000001</v>
      </c>
      <c r="H667" s="98" t="s">
        <v>141</v>
      </c>
    </row>
    <row r="668" spans="1:8" x14ac:dyDescent="0.3">
      <c r="A668" s="7">
        <v>43003</v>
      </c>
      <c r="B668" s="4" t="s">
        <v>42</v>
      </c>
      <c r="C668" s="4" t="s">
        <v>43</v>
      </c>
      <c r="D668" s="4">
        <v>1.49702</v>
      </c>
      <c r="E668" s="4">
        <v>1</v>
      </c>
      <c r="F668" s="97">
        <f t="shared" si="21"/>
        <v>104.278778791715</v>
      </c>
      <c r="G668" s="97">
        <f t="shared" si="20"/>
        <v>104.27877879</v>
      </c>
      <c r="H668" s="98" t="s">
        <v>141</v>
      </c>
    </row>
    <row r="669" spans="1:8" x14ac:dyDescent="0.3">
      <c r="A669" s="7">
        <v>43004</v>
      </c>
      <c r="B669" s="4" t="s">
        <v>42</v>
      </c>
      <c r="C669" s="4" t="s">
        <v>43</v>
      </c>
      <c r="D669" s="4">
        <v>1.4912000000000001</v>
      </c>
      <c r="E669" s="4">
        <v>1</v>
      </c>
      <c r="F669" s="97">
        <f t="shared" si="21"/>
        <v>104.283055707261</v>
      </c>
      <c r="G669" s="97">
        <f t="shared" si="20"/>
        <v>104.28305571</v>
      </c>
      <c r="H669" s="98" t="s">
        <v>141</v>
      </c>
    </row>
    <row r="670" spans="1:8" x14ac:dyDescent="0.3">
      <c r="A670" s="7">
        <v>43005</v>
      </c>
      <c r="B670" s="4" t="s">
        <v>42</v>
      </c>
      <c r="C670" s="4" t="s">
        <v>43</v>
      </c>
      <c r="D670" s="4">
        <v>1.4967999999999999</v>
      </c>
      <c r="E670" s="4">
        <v>1</v>
      </c>
      <c r="F670" s="97">
        <f t="shared" si="21"/>
        <v>104.28731617007401</v>
      </c>
      <c r="G670" s="97">
        <f t="shared" si="20"/>
        <v>104.28731617</v>
      </c>
      <c r="H670" s="98" t="s">
        <v>141</v>
      </c>
    </row>
    <row r="671" spans="1:8" x14ac:dyDescent="0.3">
      <c r="A671" s="7">
        <v>43006</v>
      </c>
      <c r="B671" s="4" t="s">
        <v>42</v>
      </c>
      <c r="C671" s="4" t="s">
        <v>43</v>
      </c>
      <c r="D671" s="4">
        <v>1.4956700000000001</v>
      </c>
      <c r="E671" s="4">
        <v>1</v>
      </c>
      <c r="F671" s="97">
        <f t="shared" si="21"/>
        <v>104.291592807193</v>
      </c>
      <c r="G671" s="97">
        <f t="shared" si="20"/>
        <v>104.29159281</v>
      </c>
      <c r="H671" s="98" t="s">
        <v>141</v>
      </c>
    </row>
    <row r="672" spans="1:8" x14ac:dyDescent="0.3">
      <c r="A672" s="7">
        <v>43007</v>
      </c>
      <c r="B672" s="4" t="s">
        <v>42</v>
      </c>
      <c r="C672" s="4" t="s">
        <v>43</v>
      </c>
      <c r="D672" s="4">
        <v>1.48298</v>
      </c>
      <c r="E672" s="4">
        <v>1</v>
      </c>
      <c r="F672" s="97">
        <f t="shared" si="21"/>
        <v>104.295866390935</v>
      </c>
      <c r="G672" s="97">
        <f t="shared" si="20"/>
        <v>104.29586639</v>
      </c>
      <c r="H672" s="98" t="s">
        <v>141</v>
      </c>
    </row>
    <row r="673" spans="1:8" x14ac:dyDescent="0.3">
      <c r="A673" s="7">
        <v>43010</v>
      </c>
      <c r="B673" s="4" t="s">
        <v>42</v>
      </c>
      <c r="C673" s="4" t="s">
        <v>43</v>
      </c>
      <c r="D673" s="4">
        <v>1.4906200000000001</v>
      </c>
      <c r="E673" s="4">
        <v>1</v>
      </c>
      <c r="F673" s="97">
        <f t="shared" si="21"/>
        <v>104.308578885505</v>
      </c>
      <c r="G673" s="97">
        <f t="shared" si="20"/>
        <v>104.30857889000001</v>
      </c>
      <c r="H673" s="98" t="s">
        <v>141</v>
      </c>
    </row>
    <row r="674" spans="1:8" x14ac:dyDescent="0.3">
      <c r="A674" s="7">
        <v>43011</v>
      </c>
      <c r="B674" s="4" t="s">
        <v>42</v>
      </c>
      <c r="C674" s="4" t="s">
        <v>43</v>
      </c>
      <c r="D674" s="4">
        <v>1.49502</v>
      </c>
      <c r="E674" s="4">
        <v>1</v>
      </c>
      <c r="F674" s="97">
        <f t="shared" si="21"/>
        <v>104.31283873355601</v>
      </c>
      <c r="G674" s="97">
        <f t="shared" si="20"/>
        <v>104.31283873</v>
      </c>
      <c r="H674" s="98" t="s">
        <v>141</v>
      </c>
    </row>
    <row r="675" spans="1:8" x14ac:dyDescent="0.3">
      <c r="A675" s="7">
        <v>43012</v>
      </c>
      <c r="B675" s="4" t="s">
        <v>42</v>
      </c>
      <c r="C675" s="4" t="s">
        <v>43</v>
      </c>
      <c r="D675" s="4">
        <v>1.4928399999999999</v>
      </c>
      <c r="E675" s="4">
        <v>1</v>
      </c>
      <c r="F675" s="97">
        <f t="shared" si="21"/>
        <v>104.317111330272</v>
      </c>
      <c r="G675" s="97">
        <f t="shared" si="20"/>
        <v>104.31711133</v>
      </c>
      <c r="H675" s="98" t="s">
        <v>141</v>
      </c>
    </row>
    <row r="676" spans="1:8" x14ac:dyDescent="0.3">
      <c r="A676" s="7">
        <v>43013</v>
      </c>
      <c r="B676" s="4" t="s">
        <v>42</v>
      </c>
      <c r="C676" s="4" t="s">
        <v>43</v>
      </c>
      <c r="D676" s="4">
        <v>1.49682</v>
      </c>
      <c r="E676" s="4">
        <v>1</v>
      </c>
      <c r="F676" s="97">
        <f t="shared" si="21"/>
        <v>104.32137787154601</v>
      </c>
      <c r="G676" s="97">
        <f t="shared" si="20"/>
        <v>104.32137787000001</v>
      </c>
      <c r="H676" s="98" t="s">
        <v>141</v>
      </c>
    </row>
    <row r="677" spans="1:8" x14ac:dyDescent="0.3">
      <c r="A677" s="7">
        <v>43014</v>
      </c>
      <c r="B677" s="4" t="s">
        <v>42</v>
      </c>
      <c r="C677" s="4" t="s">
        <v>43</v>
      </c>
      <c r="D677" s="4">
        <v>1.49577</v>
      </c>
      <c r="E677" s="4">
        <v>1</v>
      </c>
      <c r="F677" s="97">
        <f t="shared" si="21"/>
        <v>104.325655962637</v>
      </c>
      <c r="G677" s="97">
        <f t="shared" si="20"/>
        <v>104.32565596000001</v>
      </c>
      <c r="H677" s="98" t="s">
        <v>141</v>
      </c>
    </row>
    <row r="678" spans="1:8" x14ac:dyDescent="0.3">
      <c r="A678" s="7">
        <v>43017</v>
      </c>
      <c r="B678" s="4" t="s">
        <v>42</v>
      </c>
      <c r="C678" s="4" t="s">
        <v>43</v>
      </c>
      <c r="D678" s="4">
        <v>1.49369</v>
      </c>
      <c r="E678" s="4">
        <v>1</v>
      </c>
      <c r="F678" s="97">
        <f t="shared" si="21"/>
        <v>104.338481758781</v>
      </c>
      <c r="G678" s="97">
        <f t="shared" si="20"/>
        <v>104.33848175999999</v>
      </c>
      <c r="H678" s="98" t="s">
        <v>141</v>
      </c>
    </row>
    <row r="679" spans="1:8" x14ac:dyDescent="0.3">
      <c r="A679" s="7">
        <v>43018</v>
      </c>
      <c r="B679" s="4" t="s">
        <v>42</v>
      </c>
      <c r="C679" s="4" t="s">
        <v>43</v>
      </c>
      <c r="D679" s="4">
        <v>1.4934099999999999</v>
      </c>
      <c r="E679" s="4">
        <v>1</v>
      </c>
      <c r="F679" s="97">
        <f t="shared" si="21"/>
        <v>104.342751603899</v>
      </c>
      <c r="G679" s="97">
        <f t="shared" si="20"/>
        <v>104.3427516</v>
      </c>
      <c r="H679" s="98" t="s">
        <v>141</v>
      </c>
    </row>
    <row r="680" spans="1:8" x14ac:dyDescent="0.3">
      <c r="A680" s="7">
        <v>43019</v>
      </c>
      <c r="B680" s="4" t="s">
        <v>42</v>
      </c>
      <c r="C680" s="4" t="s">
        <v>43</v>
      </c>
      <c r="D680" s="4">
        <v>1.4952700000000001</v>
      </c>
      <c r="E680" s="4">
        <v>1</v>
      </c>
      <c r="F680" s="97">
        <f t="shared" si="21"/>
        <v>104.34702082331501</v>
      </c>
      <c r="G680" s="97">
        <f t="shared" si="20"/>
        <v>104.34702082</v>
      </c>
      <c r="H680" s="98" t="s">
        <v>141</v>
      </c>
    </row>
    <row r="681" spans="1:8" x14ac:dyDescent="0.3">
      <c r="A681" s="7">
        <v>43020</v>
      </c>
      <c r="B681" s="4" t="s">
        <v>42</v>
      </c>
      <c r="C681" s="4" t="s">
        <v>43</v>
      </c>
      <c r="D681" s="4">
        <v>1.4955400000000001</v>
      </c>
      <c r="E681" s="4">
        <v>1</v>
      </c>
      <c r="F681" s="97">
        <f t="shared" si="21"/>
        <v>104.351295534817</v>
      </c>
      <c r="G681" s="97">
        <f t="shared" si="20"/>
        <v>104.35129553</v>
      </c>
      <c r="H681" s="98" t="s">
        <v>141</v>
      </c>
    </row>
    <row r="682" spans="1:8" x14ac:dyDescent="0.3">
      <c r="A682" s="7">
        <v>43024</v>
      </c>
      <c r="B682" s="4" t="s">
        <v>42</v>
      </c>
      <c r="C682" s="4" t="s">
        <v>43</v>
      </c>
      <c r="D682" s="4">
        <v>1.4912799999999999</v>
      </c>
      <c r="E682" s="4">
        <v>1</v>
      </c>
      <c r="F682" s="97">
        <f t="shared" si="21"/>
        <v>104.368398168957</v>
      </c>
      <c r="G682" s="97">
        <f t="shared" si="20"/>
        <v>104.36839817000001</v>
      </c>
      <c r="H682" s="98" t="s">
        <v>141</v>
      </c>
    </row>
    <row r="683" spans="1:8" x14ac:dyDescent="0.3">
      <c r="A683" s="7">
        <v>43025</v>
      </c>
      <c r="B683" s="4" t="s">
        <v>42</v>
      </c>
      <c r="C683" s="4" t="s">
        <v>43</v>
      </c>
      <c r="D683" s="4">
        <v>1.4940199999999999</v>
      </c>
      <c r="E683" s="4">
        <v>1</v>
      </c>
      <c r="F683" s="97">
        <f t="shared" si="21"/>
        <v>104.372662347171</v>
      </c>
      <c r="G683" s="97">
        <f t="shared" si="20"/>
        <v>104.37266235</v>
      </c>
      <c r="H683" s="98" t="s">
        <v>141</v>
      </c>
    </row>
    <row r="684" spans="1:8" x14ac:dyDescent="0.3">
      <c r="A684" s="7">
        <v>43026</v>
      </c>
      <c r="B684" s="4" t="s">
        <v>42</v>
      </c>
      <c r="C684" s="4" t="s">
        <v>43</v>
      </c>
      <c r="D684" s="4">
        <v>1.4941899999999999</v>
      </c>
      <c r="E684" s="4">
        <v>1</v>
      </c>
      <c r="F684" s="97">
        <f t="shared" si="21"/>
        <v>104.376934534705</v>
      </c>
      <c r="G684" s="97">
        <f t="shared" si="20"/>
        <v>104.37693453</v>
      </c>
      <c r="H684" s="98" t="s">
        <v>141</v>
      </c>
    </row>
    <row r="685" spans="1:8" x14ac:dyDescent="0.3">
      <c r="A685" s="7">
        <v>43027</v>
      </c>
      <c r="B685" s="4" t="s">
        <v>42</v>
      </c>
      <c r="C685" s="4" t="s">
        <v>43</v>
      </c>
      <c r="D685" s="4">
        <v>1.49291</v>
      </c>
      <c r="E685" s="4">
        <v>1</v>
      </c>
      <c r="F685" s="97">
        <f t="shared" si="21"/>
        <v>104.381207383248</v>
      </c>
      <c r="G685" s="97">
        <f t="shared" si="20"/>
        <v>104.38120738000001</v>
      </c>
      <c r="H685" s="98" t="s">
        <v>141</v>
      </c>
    </row>
    <row r="686" spans="1:8" x14ac:dyDescent="0.3">
      <c r="A686" s="7">
        <v>43028</v>
      </c>
      <c r="B686" s="4" t="s">
        <v>42</v>
      </c>
      <c r="C686" s="4" t="s">
        <v>43</v>
      </c>
      <c r="D686" s="4">
        <v>1.49383</v>
      </c>
      <c r="E686" s="4">
        <v>1</v>
      </c>
      <c r="F686" s="97">
        <f t="shared" si="21"/>
        <v>104.385476746216</v>
      </c>
      <c r="G686" s="97">
        <f t="shared" si="20"/>
        <v>104.38547675</v>
      </c>
      <c r="H686" s="98" t="s">
        <v>141</v>
      </c>
    </row>
    <row r="687" spans="1:8" x14ac:dyDescent="0.3">
      <c r="A687" s="7">
        <v>43032</v>
      </c>
      <c r="B687" s="4" t="s">
        <v>42</v>
      </c>
      <c r="C687" s="4" t="s">
        <v>43</v>
      </c>
      <c r="D687" s="4">
        <v>1.48675</v>
      </c>
      <c r="E687" s="4">
        <v>1</v>
      </c>
      <c r="F687" s="97">
        <f t="shared" si="21"/>
        <v>104.402565420926</v>
      </c>
      <c r="G687" s="97">
        <f t="shared" si="20"/>
        <v>104.40256542</v>
      </c>
      <c r="H687" s="98" t="s">
        <v>141</v>
      </c>
    </row>
    <row r="688" spans="1:8" x14ac:dyDescent="0.3">
      <c r="A688" s="7">
        <v>43033</v>
      </c>
      <c r="B688" s="4" t="s">
        <v>42</v>
      </c>
      <c r="C688" s="4" t="s">
        <v>43</v>
      </c>
      <c r="D688" s="4">
        <v>1.49488</v>
      </c>
      <c r="E688" s="4">
        <v>1</v>
      </c>
      <c r="F688" s="97">
        <f t="shared" si="21"/>
        <v>104.40681803775099</v>
      </c>
      <c r="G688" s="97">
        <f t="shared" si="20"/>
        <v>104.40681804</v>
      </c>
      <c r="H688" s="98" t="s">
        <v>141</v>
      </c>
    </row>
    <row r="689" spans="1:8" x14ac:dyDescent="0.3">
      <c r="A689" s="7">
        <v>43035</v>
      </c>
      <c r="B689" s="4" t="s">
        <v>42</v>
      </c>
      <c r="C689" s="4" t="s">
        <v>43</v>
      </c>
      <c r="D689" s="4">
        <v>1.4956</v>
      </c>
      <c r="E689" s="4">
        <v>1</v>
      </c>
      <c r="F689" s="97">
        <f t="shared" si="21"/>
        <v>104.41537012893799</v>
      </c>
      <c r="G689" s="97">
        <f t="shared" si="20"/>
        <v>104.41537013</v>
      </c>
      <c r="H689" s="98" t="s">
        <v>141</v>
      </c>
    </row>
    <row r="690" spans="1:8" x14ac:dyDescent="0.3">
      <c r="A690" s="7">
        <v>43038</v>
      </c>
      <c r="B690" s="4" t="s">
        <v>42</v>
      </c>
      <c r="C690" s="4" t="s">
        <v>43</v>
      </c>
      <c r="D690" s="4">
        <v>1.4955400000000001</v>
      </c>
      <c r="E690" s="4">
        <v>1</v>
      </c>
      <c r="F690" s="97">
        <f t="shared" si="21"/>
        <v>104.42820549558699</v>
      </c>
      <c r="G690" s="97">
        <f t="shared" si="20"/>
        <v>104.4282055</v>
      </c>
      <c r="H690" s="98" t="s">
        <v>141</v>
      </c>
    </row>
    <row r="691" spans="1:8" x14ac:dyDescent="0.3">
      <c r="A691" s="7">
        <v>43039</v>
      </c>
      <c r="B691" s="4" t="s">
        <v>42</v>
      </c>
      <c r="C691" s="4" t="s">
        <v>43</v>
      </c>
      <c r="D691" s="4">
        <v>1.4947900000000001</v>
      </c>
      <c r="E691" s="4">
        <v>1</v>
      </c>
      <c r="F691" s="97">
        <f t="shared" si="21"/>
        <v>104.432484305407</v>
      </c>
      <c r="G691" s="97">
        <f t="shared" si="20"/>
        <v>104.43248431000001</v>
      </c>
      <c r="H691" s="98" t="s">
        <v>141</v>
      </c>
    </row>
    <row r="692" spans="1:8" x14ac:dyDescent="0.3">
      <c r="A692" s="7">
        <v>43040</v>
      </c>
      <c r="B692" s="4" t="s">
        <v>42</v>
      </c>
      <c r="C692" s="4" t="s">
        <v>43</v>
      </c>
      <c r="D692" s="4">
        <v>1.49369</v>
      </c>
      <c r="E692" s="4">
        <v>1</v>
      </c>
      <c r="F692" s="97">
        <f t="shared" si="21"/>
        <v>104.436761144673</v>
      </c>
      <c r="G692" s="97">
        <f t="shared" si="20"/>
        <v>104.43676114</v>
      </c>
      <c r="H692" s="98" t="s">
        <v>141</v>
      </c>
    </row>
    <row r="693" spans="1:8" x14ac:dyDescent="0.3">
      <c r="A693" s="7">
        <v>43041</v>
      </c>
      <c r="B693" s="4" t="s">
        <v>42</v>
      </c>
      <c r="C693" s="4" t="s">
        <v>43</v>
      </c>
      <c r="D693" s="4">
        <v>1.49485</v>
      </c>
      <c r="E693" s="4">
        <v>1</v>
      </c>
      <c r="F693" s="97">
        <f t="shared" si="21"/>
        <v>104.44103501168</v>
      </c>
      <c r="G693" s="97">
        <f t="shared" si="20"/>
        <v>104.44103500999999</v>
      </c>
      <c r="H693" s="98" t="s">
        <v>141</v>
      </c>
    </row>
    <row r="694" spans="1:8" x14ac:dyDescent="0.3">
      <c r="A694" s="7">
        <v>43042</v>
      </c>
      <c r="B694" s="4" t="s">
        <v>42</v>
      </c>
      <c r="C694" s="4" t="s">
        <v>43</v>
      </c>
      <c r="D694" s="4">
        <v>1.4908699999999999</v>
      </c>
      <c r="E694" s="4">
        <v>1</v>
      </c>
      <c r="F694" s="97">
        <f t="shared" si="21"/>
        <v>104.445312372808</v>
      </c>
      <c r="G694" s="97">
        <f t="shared" si="20"/>
        <v>104.44531237</v>
      </c>
      <c r="H694" s="98" t="s">
        <v>141</v>
      </c>
    </row>
    <row r="695" spans="1:8" x14ac:dyDescent="0.3">
      <c r="A695" s="7">
        <v>43045</v>
      </c>
      <c r="B695" s="4" t="s">
        <v>42</v>
      </c>
      <c r="C695" s="4" t="s">
        <v>43</v>
      </c>
      <c r="D695" s="4">
        <v>1.49396</v>
      </c>
      <c r="E695" s="4">
        <v>1</v>
      </c>
      <c r="F695" s="97">
        <f t="shared" si="21"/>
        <v>104.45811081523399</v>
      </c>
      <c r="G695" s="97">
        <f t="shared" si="20"/>
        <v>104.45811082</v>
      </c>
      <c r="H695" s="98" t="s">
        <v>141</v>
      </c>
    </row>
    <row r="696" spans="1:8" x14ac:dyDescent="0.3">
      <c r="A696" s="7">
        <v>43046</v>
      </c>
      <c r="B696" s="4" t="s">
        <v>42</v>
      </c>
      <c r="C696" s="4" t="s">
        <v>43</v>
      </c>
      <c r="D696" s="4">
        <v>1.49451</v>
      </c>
      <c r="E696" s="4">
        <v>1</v>
      </c>
      <c r="F696" s="97">
        <f t="shared" si="21"/>
        <v>104.462386328638</v>
      </c>
      <c r="G696" s="97">
        <f t="shared" si="20"/>
        <v>104.46238633</v>
      </c>
      <c r="H696" s="98" t="s">
        <v>141</v>
      </c>
    </row>
    <row r="697" spans="1:8" x14ac:dyDescent="0.3">
      <c r="A697" s="7">
        <v>43047</v>
      </c>
      <c r="B697" s="4" t="s">
        <v>42</v>
      </c>
      <c r="C697" s="4" t="s">
        <v>43</v>
      </c>
      <c r="D697" s="4">
        <v>1.4949600000000001</v>
      </c>
      <c r="E697" s="4">
        <v>1</v>
      </c>
      <c r="F697" s="97">
        <f t="shared" si="21"/>
        <v>104.466663591131</v>
      </c>
      <c r="G697" s="97">
        <f t="shared" si="20"/>
        <v>104.46666359</v>
      </c>
      <c r="H697" s="98" t="s">
        <v>141</v>
      </c>
    </row>
    <row r="698" spans="1:8" x14ac:dyDescent="0.3">
      <c r="A698" s="7">
        <v>43048</v>
      </c>
      <c r="B698" s="4" t="s">
        <v>42</v>
      </c>
      <c r="C698" s="4" t="s">
        <v>43</v>
      </c>
      <c r="D698" s="4">
        <v>1.49508</v>
      </c>
      <c r="E698" s="4">
        <v>1</v>
      </c>
      <c r="F698" s="97">
        <f t="shared" si="21"/>
        <v>104.470942316704</v>
      </c>
      <c r="G698" s="97">
        <f t="shared" si="20"/>
        <v>104.47094232000001</v>
      </c>
      <c r="H698" s="98" t="s">
        <v>141</v>
      </c>
    </row>
    <row r="699" spans="1:8" x14ac:dyDescent="0.3">
      <c r="A699" s="7">
        <v>43049</v>
      </c>
      <c r="B699" s="4" t="s">
        <v>42</v>
      </c>
      <c r="C699" s="4" t="s">
        <v>43</v>
      </c>
      <c r="D699" s="4">
        <v>1.49411</v>
      </c>
      <c r="E699" s="4">
        <v>1</v>
      </c>
      <c r="F699" s="97">
        <f t="shared" si="21"/>
        <v>104.47522156098999</v>
      </c>
      <c r="G699" s="97">
        <f t="shared" si="20"/>
        <v>104.47522155999999</v>
      </c>
      <c r="H699" s="98" t="s">
        <v>141</v>
      </c>
    </row>
    <row r="700" spans="1:8" x14ac:dyDescent="0.3">
      <c r="A700" s="7">
        <v>43052</v>
      </c>
      <c r="B700" s="4" t="s">
        <v>42</v>
      </c>
      <c r="C700" s="4" t="s">
        <v>43</v>
      </c>
      <c r="D700" s="4">
        <v>1.4944900000000001</v>
      </c>
      <c r="E700" s="4">
        <v>1</v>
      </c>
      <c r="F700" s="97">
        <f t="shared" si="21"/>
        <v>104.488051490301</v>
      </c>
      <c r="G700" s="97">
        <f t="shared" si="20"/>
        <v>104.48805149</v>
      </c>
      <c r="H700" s="98" t="s">
        <v>141</v>
      </c>
    </row>
    <row r="701" spans="1:8" x14ac:dyDescent="0.3">
      <c r="A701" s="7">
        <v>43053</v>
      </c>
      <c r="B701" s="4" t="s">
        <v>42</v>
      </c>
      <c r="C701" s="4" t="s">
        <v>43</v>
      </c>
      <c r="D701" s="4">
        <v>1.4923200000000001</v>
      </c>
      <c r="E701" s="4">
        <v>1</v>
      </c>
      <c r="F701" s="97">
        <f t="shared" si="21"/>
        <v>104.49232974641301</v>
      </c>
      <c r="G701" s="97">
        <f t="shared" si="20"/>
        <v>104.49232975</v>
      </c>
      <c r="H701" s="98" t="s">
        <v>141</v>
      </c>
    </row>
    <row r="702" spans="1:8" x14ac:dyDescent="0.3">
      <c r="A702" s="7">
        <v>43054</v>
      </c>
      <c r="B702" s="4" t="s">
        <v>42</v>
      </c>
      <c r="C702" s="4" t="s">
        <v>43</v>
      </c>
      <c r="D702" s="4">
        <v>1.4930600000000001</v>
      </c>
      <c r="E702" s="4">
        <v>1</v>
      </c>
      <c r="F702" s="97">
        <f t="shared" si="21"/>
        <v>104.496601965414</v>
      </c>
      <c r="G702" s="97">
        <f t="shared" si="20"/>
        <v>104.49660197</v>
      </c>
      <c r="H702" s="98" t="s">
        <v>141</v>
      </c>
    </row>
    <row r="703" spans="1:8" x14ac:dyDescent="0.3">
      <c r="A703" s="7">
        <v>43055</v>
      </c>
      <c r="B703" s="4" t="s">
        <v>42</v>
      </c>
      <c r="C703" s="4" t="s">
        <v>43</v>
      </c>
      <c r="D703" s="4">
        <v>1.49543</v>
      </c>
      <c r="E703" s="4">
        <v>1</v>
      </c>
      <c r="F703" s="97">
        <f t="shared" si="21"/>
        <v>104.500876477647</v>
      </c>
      <c r="G703" s="97">
        <f t="shared" si="20"/>
        <v>104.50087648</v>
      </c>
      <c r="H703" s="98" t="s">
        <v>141</v>
      </c>
    </row>
    <row r="704" spans="1:8" x14ac:dyDescent="0.3">
      <c r="A704" s="7">
        <v>43056</v>
      </c>
      <c r="B704" s="4" t="s">
        <v>42</v>
      </c>
      <c r="C704" s="4" t="s">
        <v>43</v>
      </c>
      <c r="D704" s="4">
        <v>1.4934499999999999</v>
      </c>
      <c r="E704" s="4">
        <v>1</v>
      </c>
      <c r="F704" s="97">
        <f t="shared" si="21"/>
        <v>104.505157950132</v>
      </c>
      <c r="G704" s="97">
        <f t="shared" si="20"/>
        <v>104.50515795</v>
      </c>
      <c r="H704" s="98" t="s">
        <v>141</v>
      </c>
    </row>
    <row r="705" spans="1:8" x14ac:dyDescent="0.3">
      <c r="A705" s="7">
        <v>43059</v>
      </c>
      <c r="B705" s="4" t="s">
        <v>42</v>
      </c>
      <c r="C705" s="4" t="s">
        <v>43</v>
      </c>
      <c r="D705" s="4">
        <v>1.4943299999999999</v>
      </c>
      <c r="E705" s="4">
        <v>1</v>
      </c>
      <c r="F705" s="97">
        <f t="shared" si="21"/>
        <v>104.517985886692</v>
      </c>
      <c r="G705" s="97">
        <f t="shared" si="20"/>
        <v>104.51798589000001</v>
      </c>
      <c r="H705" s="98" t="s">
        <v>141</v>
      </c>
    </row>
    <row r="706" spans="1:8" x14ac:dyDescent="0.3">
      <c r="A706" s="7">
        <v>43060</v>
      </c>
      <c r="B706" s="4" t="s">
        <v>42</v>
      </c>
      <c r="C706" s="4" t="s">
        <v>43</v>
      </c>
      <c r="D706" s="4">
        <v>1.49488</v>
      </c>
      <c r="E706" s="4">
        <v>1</v>
      </c>
      <c r="F706" s="97">
        <f t="shared" si="21"/>
        <v>104.522264910305</v>
      </c>
      <c r="G706" s="97">
        <f t="shared" si="20"/>
        <v>104.52226491</v>
      </c>
      <c r="H706" s="98" t="s">
        <v>141</v>
      </c>
    </row>
    <row r="707" spans="1:8" x14ac:dyDescent="0.3">
      <c r="A707" s="7">
        <v>43061</v>
      </c>
      <c r="B707" s="4" t="s">
        <v>42</v>
      </c>
      <c r="C707" s="4" t="s">
        <v>43</v>
      </c>
      <c r="D707" s="4">
        <v>1.4944</v>
      </c>
      <c r="E707" s="4">
        <v>1</v>
      </c>
      <c r="F707" s="97">
        <f t="shared" si="21"/>
        <v>104.52654568409601</v>
      </c>
      <c r="G707" s="97">
        <f t="shared" ref="G707:G770" si="22">ROUND(F707,8)</f>
        <v>104.52654568</v>
      </c>
      <c r="H707" s="98" t="s">
        <v>141</v>
      </c>
    </row>
    <row r="708" spans="1:8" x14ac:dyDescent="0.3">
      <c r="A708" s="7">
        <v>43062</v>
      </c>
      <c r="B708" s="4" t="s">
        <v>42</v>
      </c>
      <c r="C708" s="4" t="s">
        <v>43</v>
      </c>
      <c r="D708" s="4">
        <v>1.4936799999999999</v>
      </c>
      <c r="E708" s="4">
        <v>1</v>
      </c>
      <c r="F708" s="97">
        <f t="shared" ref="F708:F771" si="23">ROUND(F707*(ROUND(1+D707%*((A708-A707)/365),20)),20)</f>
        <v>104.53082525861301</v>
      </c>
      <c r="G708" s="97">
        <f t="shared" si="22"/>
        <v>104.53082526</v>
      </c>
      <c r="H708" s="98" t="s">
        <v>141</v>
      </c>
    </row>
    <row r="709" spans="1:8" x14ac:dyDescent="0.3">
      <c r="A709" s="7">
        <v>43063</v>
      </c>
      <c r="B709" s="4" t="s">
        <v>42</v>
      </c>
      <c r="C709" s="4" t="s">
        <v>43</v>
      </c>
      <c r="D709" s="4">
        <v>1.4931300000000001</v>
      </c>
      <c r="E709" s="4">
        <v>1</v>
      </c>
      <c r="F709" s="97">
        <f t="shared" si="23"/>
        <v>104.53510294636899</v>
      </c>
      <c r="G709" s="97">
        <f t="shared" si="22"/>
        <v>104.53510295</v>
      </c>
      <c r="H709" s="98" t="s">
        <v>141</v>
      </c>
    </row>
    <row r="710" spans="1:8" x14ac:dyDescent="0.3">
      <c r="A710" s="7">
        <v>43066</v>
      </c>
      <c r="B710" s="4" t="s">
        <v>42</v>
      </c>
      <c r="C710" s="4" t="s">
        <v>43</v>
      </c>
      <c r="D710" s="4">
        <v>1.49363</v>
      </c>
      <c r="E710" s="4">
        <v>1</v>
      </c>
      <c r="F710" s="97">
        <f t="shared" si="23"/>
        <v>104.54793180924</v>
      </c>
      <c r="G710" s="97">
        <f t="shared" si="22"/>
        <v>104.54793180999999</v>
      </c>
      <c r="H710" s="98" t="s">
        <v>141</v>
      </c>
    </row>
    <row r="711" spans="1:8" x14ac:dyDescent="0.3">
      <c r="A711" s="7">
        <v>43067</v>
      </c>
      <c r="B711" s="4" t="s">
        <v>42</v>
      </c>
      <c r="C711" s="4" t="s">
        <v>43</v>
      </c>
      <c r="D711" s="4">
        <v>1.49438</v>
      </c>
      <c r="E711" s="4">
        <v>1</v>
      </c>
      <c r="F711" s="97">
        <f t="shared" si="23"/>
        <v>104.552210053826</v>
      </c>
      <c r="G711" s="97">
        <f t="shared" si="22"/>
        <v>104.55221005</v>
      </c>
      <c r="H711" s="98" t="s">
        <v>141</v>
      </c>
    </row>
    <row r="712" spans="1:8" x14ac:dyDescent="0.3">
      <c r="A712" s="7">
        <v>43068</v>
      </c>
      <c r="B712" s="4" t="s">
        <v>42</v>
      </c>
      <c r="C712" s="4" t="s">
        <v>43</v>
      </c>
      <c r="D712" s="4">
        <v>1.4926900000000001</v>
      </c>
      <c r="E712" s="4">
        <v>1</v>
      </c>
      <c r="F712" s="97">
        <f t="shared" si="23"/>
        <v>104.55649062181701</v>
      </c>
      <c r="G712" s="97">
        <f t="shared" si="22"/>
        <v>104.55649062000001</v>
      </c>
      <c r="H712" s="98" t="s">
        <v>141</v>
      </c>
    </row>
    <row r="713" spans="1:8" x14ac:dyDescent="0.3">
      <c r="A713" s="7">
        <v>43069</v>
      </c>
      <c r="B713" s="4" t="s">
        <v>42</v>
      </c>
      <c r="C713" s="4" t="s">
        <v>43</v>
      </c>
      <c r="D713" s="4">
        <v>1.4912399999999999</v>
      </c>
      <c r="E713" s="4">
        <v>1</v>
      </c>
      <c r="F713" s="97">
        <f t="shared" si="23"/>
        <v>104.560766523954</v>
      </c>
      <c r="G713" s="97">
        <f t="shared" si="22"/>
        <v>104.56076652</v>
      </c>
      <c r="H713" s="98" t="s">
        <v>141</v>
      </c>
    </row>
    <row r="714" spans="1:8" x14ac:dyDescent="0.3">
      <c r="A714" s="7">
        <v>43070</v>
      </c>
      <c r="B714" s="4" t="s">
        <v>42</v>
      </c>
      <c r="C714" s="4" t="s">
        <v>43</v>
      </c>
      <c r="D714" s="4">
        <v>1.49377</v>
      </c>
      <c r="E714" s="4">
        <v>1</v>
      </c>
      <c r="F714" s="97">
        <f t="shared" si="23"/>
        <v>104.565038447172</v>
      </c>
      <c r="G714" s="97">
        <f t="shared" si="22"/>
        <v>104.56503845</v>
      </c>
      <c r="H714" s="98" t="s">
        <v>141</v>
      </c>
    </row>
    <row r="715" spans="1:8" x14ac:dyDescent="0.3">
      <c r="A715" s="7">
        <v>43073</v>
      </c>
      <c r="B715" s="4" t="s">
        <v>42</v>
      </c>
      <c r="C715" s="4" t="s">
        <v>43</v>
      </c>
      <c r="D715" s="4">
        <v>1.4950600000000001</v>
      </c>
      <c r="E715" s="4">
        <v>1</v>
      </c>
      <c r="F715" s="97">
        <f t="shared" si="23"/>
        <v>104.577876484225</v>
      </c>
      <c r="G715" s="97">
        <f t="shared" si="22"/>
        <v>104.57787648</v>
      </c>
      <c r="H715" s="98" t="s">
        <v>141</v>
      </c>
    </row>
    <row r="716" spans="1:8" x14ac:dyDescent="0.3">
      <c r="A716" s="7">
        <v>43075</v>
      </c>
      <c r="B716" s="4" t="s">
        <v>42</v>
      </c>
      <c r="C716" s="4" t="s">
        <v>43</v>
      </c>
      <c r="D716" s="4">
        <v>1.4944900000000001</v>
      </c>
      <c r="E716" s="4">
        <v>1</v>
      </c>
      <c r="F716" s="97">
        <f t="shared" si="23"/>
        <v>104.586443618472</v>
      </c>
      <c r="G716" s="97">
        <f t="shared" si="22"/>
        <v>104.58644362</v>
      </c>
      <c r="H716" s="98" t="s">
        <v>141</v>
      </c>
    </row>
    <row r="717" spans="1:8" x14ac:dyDescent="0.3">
      <c r="A717" s="7">
        <v>43076</v>
      </c>
      <c r="B717" s="4" t="s">
        <v>42</v>
      </c>
      <c r="C717" s="4" t="s">
        <v>43</v>
      </c>
      <c r="D717" s="4">
        <v>1.4951399999999999</v>
      </c>
      <c r="E717" s="4">
        <v>1</v>
      </c>
      <c r="F717" s="97">
        <f t="shared" si="23"/>
        <v>104.590725903243</v>
      </c>
      <c r="G717" s="97">
        <f t="shared" si="22"/>
        <v>104.5907259</v>
      </c>
      <c r="H717" s="98" t="s">
        <v>141</v>
      </c>
    </row>
    <row r="718" spans="1:8" x14ac:dyDescent="0.3">
      <c r="A718" s="7">
        <v>43077</v>
      </c>
      <c r="B718" s="4" t="s">
        <v>42</v>
      </c>
      <c r="C718" s="4" t="s">
        <v>43</v>
      </c>
      <c r="D718" s="4">
        <v>1.4954700000000001</v>
      </c>
      <c r="E718" s="4">
        <v>1</v>
      </c>
      <c r="F718" s="97">
        <f t="shared" si="23"/>
        <v>104.595010225926</v>
      </c>
      <c r="G718" s="97">
        <f t="shared" si="22"/>
        <v>104.59501023</v>
      </c>
      <c r="H718" s="98" t="s">
        <v>141</v>
      </c>
    </row>
    <row r="719" spans="1:8" x14ac:dyDescent="0.3">
      <c r="A719" s="7">
        <v>43081</v>
      </c>
      <c r="B719" s="4" t="s">
        <v>42</v>
      </c>
      <c r="C719" s="4" t="s">
        <v>43</v>
      </c>
      <c r="D719" s="4">
        <v>1.4917899999999999</v>
      </c>
      <c r="E719" s="4">
        <v>1</v>
      </c>
      <c r="F719" s="97">
        <f t="shared" si="23"/>
        <v>104.612152001262</v>
      </c>
      <c r="G719" s="97">
        <f t="shared" si="22"/>
        <v>104.61215199999999</v>
      </c>
      <c r="H719" s="98" t="s">
        <v>141</v>
      </c>
    </row>
    <row r="720" spans="1:8" x14ac:dyDescent="0.3">
      <c r="A720" s="7">
        <v>43082</v>
      </c>
      <c r="B720" s="4" t="s">
        <v>42</v>
      </c>
      <c r="C720" s="4" t="s">
        <v>43</v>
      </c>
      <c r="D720" s="4">
        <v>1.49413</v>
      </c>
      <c r="E720" s="4">
        <v>1</v>
      </c>
      <c r="F720" s="97">
        <f t="shared" si="23"/>
        <v>104.616427600227</v>
      </c>
      <c r="G720" s="97">
        <f t="shared" si="22"/>
        <v>104.61642759999999</v>
      </c>
      <c r="H720" s="98" t="s">
        <v>141</v>
      </c>
    </row>
    <row r="721" spans="1:8" x14ac:dyDescent="0.3">
      <c r="A721" s="7">
        <v>43083</v>
      </c>
      <c r="B721" s="4" t="s">
        <v>42</v>
      </c>
      <c r="C721" s="4" t="s">
        <v>43</v>
      </c>
      <c r="D721" s="4">
        <v>1.4951099999999999</v>
      </c>
      <c r="E721" s="4">
        <v>1</v>
      </c>
      <c r="F721" s="97">
        <f t="shared" si="23"/>
        <v>104.620710080856</v>
      </c>
      <c r="G721" s="97">
        <f t="shared" si="22"/>
        <v>104.62071007999999</v>
      </c>
      <c r="H721" s="98" t="s">
        <v>141</v>
      </c>
    </row>
    <row r="722" spans="1:8" x14ac:dyDescent="0.3">
      <c r="A722" s="7">
        <v>43084</v>
      </c>
      <c r="B722" s="4" t="s">
        <v>42</v>
      </c>
      <c r="C722" s="4" t="s">
        <v>43</v>
      </c>
      <c r="D722" s="4">
        <v>1.4953700000000001</v>
      </c>
      <c r="E722" s="4">
        <v>1</v>
      </c>
      <c r="F722" s="97">
        <f t="shared" si="23"/>
        <v>104.624995545784</v>
      </c>
      <c r="G722" s="97">
        <f t="shared" si="22"/>
        <v>104.62499554999999</v>
      </c>
      <c r="H722" s="98" t="s">
        <v>141</v>
      </c>
    </row>
    <row r="723" spans="1:8" x14ac:dyDescent="0.3">
      <c r="A723" s="7">
        <v>43087</v>
      </c>
      <c r="B723" s="4" t="s">
        <v>42</v>
      </c>
      <c r="C723" s="4" t="s">
        <v>43</v>
      </c>
      <c r="D723" s="4">
        <v>1.48898</v>
      </c>
      <c r="E723" s="4">
        <v>1</v>
      </c>
      <c r="F723" s="97">
        <f t="shared" si="23"/>
        <v>104.637854703011</v>
      </c>
      <c r="G723" s="97">
        <f t="shared" si="22"/>
        <v>104.63785470000001</v>
      </c>
      <c r="H723" s="98" t="s">
        <v>141</v>
      </c>
    </row>
    <row r="724" spans="1:8" x14ac:dyDescent="0.3">
      <c r="A724" s="7">
        <v>43088</v>
      </c>
      <c r="B724" s="4" t="s">
        <v>42</v>
      </c>
      <c r="C724" s="4" t="s">
        <v>43</v>
      </c>
      <c r="D724" s="4">
        <v>1.49478</v>
      </c>
      <c r="E724" s="4">
        <v>1</v>
      </c>
      <c r="F724" s="97">
        <f t="shared" si="23"/>
        <v>104.64212329678899</v>
      </c>
      <c r="G724" s="97">
        <f t="shared" si="22"/>
        <v>104.64212329999999</v>
      </c>
      <c r="H724" s="98" t="s">
        <v>141</v>
      </c>
    </row>
    <row r="725" spans="1:8" x14ac:dyDescent="0.3">
      <c r="A725" s="7">
        <v>43089</v>
      </c>
      <c r="B725" s="4" t="s">
        <v>42</v>
      </c>
      <c r="C725" s="4" t="s">
        <v>43</v>
      </c>
      <c r="D725" s="4">
        <v>1.4954000000000001</v>
      </c>
      <c r="E725" s="4">
        <v>1</v>
      </c>
      <c r="F725" s="97">
        <f t="shared" si="23"/>
        <v>104.646408692763</v>
      </c>
      <c r="G725" s="97">
        <f t="shared" si="22"/>
        <v>104.64640869</v>
      </c>
      <c r="H725" s="98" t="s">
        <v>141</v>
      </c>
    </row>
    <row r="726" spans="1:8" x14ac:dyDescent="0.3">
      <c r="A726" s="7">
        <v>43090</v>
      </c>
      <c r="B726" s="4" t="s">
        <v>42</v>
      </c>
      <c r="C726" s="4" t="s">
        <v>43</v>
      </c>
      <c r="D726" s="4">
        <v>1.4922</v>
      </c>
      <c r="E726" s="4">
        <v>1</v>
      </c>
      <c r="F726" s="97">
        <f t="shared" si="23"/>
        <v>104.650696041792</v>
      </c>
      <c r="G726" s="97">
        <f t="shared" si="22"/>
        <v>104.65069604</v>
      </c>
      <c r="H726" s="98" t="s">
        <v>141</v>
      </c>
    </row>
    <row r="727" spans="1:8" x14ac:dyDescent="0.3">
      <c r="A727" s="7">
        <v>43091</v>
      </c>
      <c r="B727" s="4" t="s">
        <v>42</v>
      </c>
      <c r="C727" s="4" t="s">
        <v>43</v>
      </c>
      <c r="D727" s="4">
        <v>1.4948999999999999</v>
      </c>
      <c r="E727" s="4">
        <v>1</v>
      </c>
      <c r="F727" s="97">
        <f t="shared" si="23"/>
        <v>104.654974391617</v>
      </c>
      <c r="G727" s="97">
        <f t="shared" si="22"/>
        <v>104.65497439000001</v>
      </c>
      <c r="H727" s="98" t="s">
        <v>141</v>
      </c>
    </row>
    <row r="728" spans="1:8" x14ac:dyDescent="0.3">
      <c r="A728" s="7">
        <v>43094</v>
      </c>
      <c r="B728" s="4" t="s">
        <v>42</v>
      </c>
      <c r="C728" s="4" t="s">
        <v>43</v>
      </c>
      <c r="D728" s="4">
        <v>1.4943900000000001</v>
      </c>
      <c r="E728" s="4">
        <v>1</v>
      </c>
      <c r="F728" s="97">
        <f t="shared" si="23"/>
        <v>104.667833190621</v>
      </c>
      <c r="G728" s="97">
        <f t="shared" si="22"/>
        <v>104.66783319</v>
      </c>
      <c r="H728" s="98" t="s">
        <v>141</v>
      </c>
    </row>
    <row r="729" spans="1:8" x14ac:dyDescent="0.3">
      <c r="A729" s="7">
        <v>43095</v>
      </c>
      <c r="B729" s="4" t="s">
        <v>42</v>
      </c>
      <c r="C729" s="4" t="s">
        <v>43</v>
      </c>
      <c r="D729" s="4">
        <v>1.49336</v>
      </c>
      <c r="E729" s="4">
        <v>1</v>
      </c>
      <c r="F729" s="97">
        <f t="shared" si="23"/>
        <v>104.67211852112101</v>
      </c>
      <c r="G729" s="97">
        <f t="shared" si="22"/>
        <v>104.67211852</v>
      </c>
      <c r="H729" s="98" t="s">
        <v>141</v>
      </c>
    </row>
    <row r="730" spans="1:8" x14ac:dyDescent="0.3">
      <c r="A730" s="7">
        <v>43096</v>
      </c>
      <c r="B730" s="4" t="s">
        <v>42</v>
      </c>
      <c r="C730" s="4" t="s">
        <v>43</v>
      </c>
      <c r="D730" s="4">
        <v>1.4932300000000001</v>
      </c>
      <c r="E730" s="4">
        <v>1</v>
      </c>
      <c r="F730" s="97">
        <f t="shared" si="23"/>
        <v>104.67640107331</v>
      </c>
      <c r="G730" s="97">
        <f t="shared" si="22"/>
        <v>104.67640107</v>
      </c>
      <c r="H730" s="98" t="s">
        <v>141</v>
      </c>
    </row>
    <row r="731" spans="1:8" x14ac:dyDescent="0.3">
      <c r="A731" s="7">
        <v>43097</v>
      </c>
      <c r="B731" s="4" t="s">
        <v>42</v>
      </c>
      <c r="C731" s="4" t="s">
        <v>43</v>
      </c>
      <c r="D731" s="4">
        <v>1.4905999999999999</v>
      </c>
      <c r="E731" s="4">
        <v>1</v>
      </c>
      <c r="F731" s="97">
        <f t="shared" si="23"/>
        <v>104.680683427896</v>
      </c>
      <c r="G731" s="97">
        <f t="shared" si="22"/>
        <v>104.68068343</v>
      </c>
      <c r="H731" s="98" t="s">
        <v>141</v>
      </c>
    </row>
    <row r="732" spans="1:8" x14ac:dyDescent="0.3">
      <c r="A732" s="7">
        <v>43098</v>
      </c>
      <c r="B732" s="4" t="s">
        <v>42</v>
      </c>
      <c r="C732" s="4" t="s">
        <v>43</v>
      </c>
      <c r="D732" s="4">
        <v>1.4747300000000001</v>
      </c>
      <c r="E732" s="4">
        <v>1</v>
      </c>
      <c r="F732" s="97">
        <f t="shared" si="23"/>
        <v>104.684958414929</v>
      </c>
      <c r="G732" s="97">
        <f t="shared" si="22"/>
        <v>104.68495840999999</v>
      </c>
      <c r="H732" s="98" t="s">
        <v>141</v>
      </c>
    </row>
    <row r="733" spans="1:8" x14ac:dyDescent="0.3">
      <c r="A733" s="7">
        <v>43103</v>
      </c>
      <c r="B733" s="4" t="s">
        <v>42</v>
      </c>
      <c r="C733" s="4" t="s">
        <v>43</v>
      </c>
      <c r="D733" s="4">
        <v>1.4918</v>
      </c>
      <c r="E733" s="4">
        <v>1</v>
      </c>
      <c r="F733" s="97">
        <f t="shared" si="23"/>
        <v>104.706106640782</v>
      </c>
      <c r="G733" s="97">
        <f t="shared" si="22"/>
        <v>104.70610664</v>
      </c>
      <c r="H733" s="98" t="s">
        <v>141</v>
      </c>
    </row>
    <row r="734" spans="1:8" x14ac:dyDescent="0.3">
      <c r="A734" s="7">
        <v>43104</v>
      </c>
      <c r="B734" s="4" t="s">
        <v>42</v>
      </c>
      <c r="C734" s="4" t="s">
        <v>43</v>
      </c>
      <c r="D734" s="4">
        <v>1.49017</v>
      </c>
      <c r="E734" s="4">
        <v>1</v>
      </c>
      <c r="F734" s="97">
        <f t="shared" si="23"/>
        <v>104.71038610845</v>
      </c>
      <c r="G734" s="97">
        <f t="shared" si="22"/>
        <v>104.71038611</v>
      </c>
      <c r="H734" s="98" t="s">
        <v>141</v>
      </c>
    </row>
    <row r="735" spans="1:8" x14ac:dyDescent="0.3">
      <c r="A735" s="7">
        <v>43105</v>
      </c>
      <c r="B735" s="4" t="s">
        <v>42</v>
      </c>
      <c r="C735" s="4" t="s">
        <v>43</v>
      </c>
      <c r="D735" s="4">
        <v>1.4946900000000001</v>
      </c>
      <c r="E735" s="4">
        <v>1</v>
      </c>
      <c r="F735" s="97">
        <f t="shared" si="23"/>
        <v>104.714661074917</v>
      </c>
      <c r="G735" s="97">
        <f t="shared" si="22"/>
        <v>104.71466107000001</v>
      </c>
      <c r="H735" s="98" t="s">
        <v>141</v>
      </c>
    </row>
    <row r="736" spans="1:8" x14ac:dyDescent="0.3">
      <c r="A736" s="7">
        <v>43108</v>
      </c>
      <c r="B736" s="4" t="s">
        <v>42</v>
      </c>
      <c r="C736" s="4" t="s">
        <v>43</v>
      </c>
      <c r="D736" s="4">
        <v>1.4925999999999999</v>
      </c>
      <c r="E736" s="4">
        <v>1</v>
      </c>
      <c r="F736" s="97">
        <f t="shared" si="23"/>
        <v>104.727525400131</v>
      </c>
      <c r="G736" s="97">
        <f t="shared" si="22"/>
        <v>104.7275254</v>
      </c>
      <c r="H736" s="98" t="s">
        <v>141</v>
      </c>
    </row>
    <row r="737" spans="1:8" x14ac:dyDescent="0.3">
      <c r="A737" s="7">
        <v>43109</v>
      </c>
      <c r="B737" s="4" t="s">
        <v>42</v>
      </c>
      <c r="C737" s="4" t="s">
        <v>43</v>
      </c>
      <c r="D737" s="4">
        <v>1.49444</v>
      </c>
      <c r="E737" s="4">
        <v>1</v>
      </c>
      <c r="F737" s="97">
        <f t="shared" si="23"/>
        <v>104.731808038609</v>
      </c>
      <c r="G737" s="97">
        <f t="shared" si="22"/>
        <v>104.73180804</v>
      </c>
      <c r="H737" s="98" t="s">
        <v>141</v>
      </c>
    </row>
    <row r="738" spans="1:8" x14ac:dyDescent="0.3">
      <c r="A738" s="7">
        <v>43110</v>
      </c>
      <c r="B738" s="4" t="s">
        <v>42</v>
      </c>
      <c r="C738" s="4" t="s">
        <v>43</v>
      </c>
      <c r="D738" s="4">
        <v>1.4958</v>
      </c>
      <c r="E738" s="4">
        <v>1</v>
      </c>
      <c r="F738" s="97">
        <f t="shared" si="23"/>
        <v>104.73609613184701</v>
      </c>
      <c r="G738" s="97">
        <f t="shared" si="22"/>
        <v>104.73609613000001</v>
      </c>
      <c r="H738" s="98" t="s">
        <v>141</v>
      </c>
    </row>
    <row r="739" spans="1:8" x14ac:dyDescent="0.3">
      <c r="A739" s="7">
        <v>43111</v>
      </c>
      <c r="B739" s="4" t="s">
        <v>42</v>
      </c>
      <c r="C739" s="4" t="s">
        <v>43</v>
      </c>
      <c r="D739" s="4">
        <v>1.49579</v>
      </c>
      <c r="E739" s="4">
        <v>1</v>
      </c>
      <c r="F739" s="97">
        <f t="shared" si="23"/>
        <v>104.74038830315099</v>
      </c>
      <c r="G739" s="97">
        <f t="shared" si="22"/>
        <v>104.74038830000001</v>
      </c>
      <c r="H739" s="98" t="s">
        <v>141</v>
      </c>
    </row>
    <row r="740" spans="1:8" x14ac:dyDescent="0.3">
      <c r="A740" s="7">
        <v>43112</v>
      </c>
      <c r="B740" s="4" t="s">
        <v>42</v>
      </c>
      <c r="C740" s="4" t="s">
        <v>43</v>
      </c>
      <c r="D740" s="4">
        <v>1.4902500000000001</v>
      </c>
      <c r="E740" s="4">
        <v>1</v>
      </c>
      <c r="F740" s="97">
        <f t="shared" si="23"/>
        <v>104.744680621656</v>
      </c>
      <c r="G740" s="97">
        <f t="shared" si="22"/>
        <v>104.74468062</v>
      </c>
      <c r="H740" s="98" t="s">
        <v>141</v>
      </c>
    </row>
    <row r="741" spans="1:8" x14ac:dyDescent="0.3">
      <c r="A741" s="7">
        <v>43115</v>
      </c>
      <c r="B741" s="4" t="s">
        <v>42</v>
      </c>
      <c r="C741" s="4" t="s">
        <v>43</v>
      </c>
      <c r="D741" s="4">
        <v>1.49177</v>
      </c>
      <c r="E741" s="4">
        <v>1</v>
      </c>
      <c r="F741" s="97">
        <f t="shared" si="23"/>
        <v>104.75751041017401</v>
      </c>
      <c r="G741" s="97">
        <f t="shared" si="22"/>
        <v>104.75751040999999</v>
      </c>
      <c r="H741" s="98" t="s">
        <v>141</v>
      </c>
    </row>
    <row r="742" spans="1:8" x14ac:dyDescent="0.3">
      <c r="A742" s="7">
        <v>43116</v>
      </c>
      <c r="B742" s="4" t="s">
        <v>42</v>
      </c>
      <c r="C742" s="4" t="s">
        <v>43</v>
      </c>
      <c r="D742" s="4">
        <v>1.4937499999999999</v>
      </c>
      <c r="E742" s="4">
        <v>1</v>
      </c>
      <c r="F742" s="97">
        <f t="shared" si="23"/>
        <v>104.761791892676</v>
      </c>
      <c r="G742" s="97">
        <f t="shared" si="22"/>
        <v>104.76179189</v>
      </c>
      <c r="H742" s="98" t="s">
        <v>141</v>
      </c>
    </row>
    <row r="743" spans="1:8" x14ac:dyDescent="0.3">
      <c r="A743" s="7">
        <v>43117</v>
      </c>
      <c r="B743" s="4" t="s">
        <v>42</v>
      </c>
      <c r="C743" s="4" t="s">
        <v>43</v>
      </c>
      <c r="D743" s="4">
        <v>1.4942899999999999</v>
      </c>
      <c r="E743" s="4">
        <v>1</v>
      </c>
      <c r="F743" s="97">
        <f t="shared" si="23"/>
        <v>104.76607923313099</v>
      </c>
      <c r="G743" s="97">
        <f t="shared" si="22"/>
        <v>104.76607923</v>
      </c>
      <c r="H743" s="98" t="s">
        <v>141</v>
      </c>
    </row>
    <row r="744" spans="1:8" x14ac:dyDescent="0.3">
      <c r="A744" s="7">
        <v>43118</v>
      </c>
      <c r="B744" s="4" t="s">
        <v>42</v>
      </c>
      <c r="C744" s="4" t="s">
        <v>43</v>
      </c>
      <c r="D744" s="4">
        <v>1.4950300000000001</v>
      </c>
      <c r="E744" s="4">
        <v>1</v>
      </c>
      <c r="F744" s="97">
        <f t="shared" si="23"/>
        <v>104.770368299008</v>
      </c>
      <c r="G744" s="97">
        <f t="shared" si="22"/>
        <v>104.7703683</v>
      </c>
      <c r="H744" s="98" t="s">
        <v>141</v>
      </c>
    </row>
    <row r="745" spans="1:8" x14ac:dyDescent="0.3">
      <c r="A745" s="7">
        <v>43119</v>
      </c>
      <c r="B745" s="4" t="s">
        <v>42</v>
      </c>
      <c r="C745" s="4" t="s">
        <v>43</v>
      </c>
      <c r="D745" s="4">
        <v>1.49305</v>
      </c>
      <c r="E745" s="4">
        <v>1</v>
      </c>
      <c r="F745" s="97">
        <f t="shared" si="23"/>
        <v>104.77465966459</v>
      </c>
      <c r="G745" s="97">
        <f t="shared" si="22"/>
        <v>104.77465966</v>
      </c>
      <c r="H745" s="98" t="s">
        <v>141</v>
      </c>
    </row>
    <row r="746" spans="1:8" x14ac:dyDescent="0.3">
      <c r="A746" s="7">
        <v>43122</v>
      </c>
      <c r="B746" s="4" t="s">
        <v>42</v>
      </c>
      <c r="C746" s="4" t="s">
        <v>43</v>
      </c>
      <c r="D746" s="4">
        <v>1.49451</v>
      </c>
      <c r="E746" s="4">
        <v>1</v>
      </c>
      <c r="F746" s="97">
        <f t="shared" si="23"/>
        <v>104.787517237654</v>
      </c>
      <c r="G746" s="97">
        <f t="shared" si="22"/>
        <v>104.78751724</v>
      </c>
      <c r="H746" s="98" t="s">
        <v>141</v>
      </c>
    </row>
    <row r="747" spans="1:8" x14ac:dyDescent="0.3">
      <c r="A747" s="7">
        <v>43123</v>
      </c>
      <c r="B747" s="4" t="s">
        <v>42</v>
      </c>
      <c r="C747" s="4" t="s">
        <v>43</v>
      </c>
      <c r="D747" s="4">
        <v>1.4952000000000001</v>
      </c>
      <c r="E747" s="4">
        <v>1</v>
      </c>
      <c r="F747" s="97">
        <f t="shared" si="23"/>
        <v>104.79180781278799</v>
      </c>
      <c r="G747" s="97">
        <f t="shared" si="22"/>
        <v>104.79180780999999</v>
      </c>
      <c r="H747" s="98" t="s">
        <v>141</v>
      </c>
    </row>
    <row r="748" spans="1:8" x14ac:dyDescent="0.3">
      <c r="A748" s="7">
        <v>43124</v>
      </c>
      <c r="B748" s="4" t="s">
        <v>42</v>
      </c>
      <c r="C748" s="4" t="s">
        <v>43</v>
      </c>
      <c r="D748" s="4">
        <v>1.49413</v>
      </c>
      <c r="E748" s="4">
        <v>1</v>
      </c>
      <c r="F748" s="97">
        <f t="shared" si="23"/>
        <v>104.796100544597</v>
      </c>
      <c r="G748" s="97">
        <f t="shared" si="22"/>
        <v>104.79610054</v>
      </c>
      <c r="H748" s="98" t="s">
        <v>141</v>
      </c>
    </row>
    <row r="749" spans="1:8" x14ac:dyDescent="0.3">
      <c r="A749" s="7">
        <v>43125</v>
      </c>
      <c r="B749" s="4" t="s">
        <v>42</v>
      </c>
      <c r="C749" s="4" t="s">
        <v>43</v>
      </c>
      <c r="D749" s="4">
        <v>1.4925299999999999</v>
      </c>
      <c r="E749" s="4">
        <v>1</v>
      </c>
      <c r="F749" s="97">
        <f t="shared" si="23"/>
        <v>104.80039038015001</v>
      </c>
      <c r="G749" s="97">
        <f t="shared" si="22"/>
        <v>104.80039038</v>
      </c>
      <c r="H749" s="98" t="s">
        <v>141</v>
      </c>
    </row>
    <row r="750" spans="1:8" x14ac:dyDescent="0.3">
      <c r="A750" s="7">
        <v>43126</v>
      </c>
      <c r="B750" s="4" t="s">
        <v>42</v>
      </c>
      <c r="C750" s="4" t="s">
        <v>43</v>
      </c>
      <c r="D750" s="4">
        <v>1.49421</v>
      </c>
      <c r="E750" s="4">
        <v>1</v>
      </c>
      <c r="F750" s="97">
        <f t="shared" si="23"/>
        <v>104.80467579731901</v>
      </c>
      <c r="G750" s="97">
        <f t="shared" si="22"/>
        <v>104.8046758</v>
      </c>
      <c r="H750" s="98" t="s">
        <v>141</v>
      </c>
    </row>
    <row r="751" spans="1:8" x14ac:dyDescent="0.3">
      <c r="A751" s="7">
        <v>43129</v>
      </c>
      <c r="B751" s="4" t="s">
        <v>42</v>
      </c>
      <c r="C751" s="4" t="s">
        <v>43</v>
      </c>
      <c r="D751" s="4">
        <v>1.4900199999999999</v>
      </c>
      <c r="E751" s="4">
        <v>1</v>
      </c>
      <c r="F751" s="97">
        <f t="shared" si="23"/>
        <v>104.817547046192</v>
      </c>
      <c r="G751" s="97">
        <f t="shared" si="22"/>
        <v>104.81754705</v>
      </c>
      <c r="H751" s="98" t="s">
        <v>141</v>
      </c>
    </row>
    <row r="752" spans="1:8" x14ac:dyDescent="0.3">
      <c r="A752" s="7">
        <v>43130</v>
      </c>
      <c r="B752" s="4" t="s">
        <v>42</v>
      </c>
      <c r="C752" s="4" t="s">
        <v>43</v>
      </c>
      <c r="D752" s="4">
        <v>1.49336</v>
      </c>
      <c r="E752" s="4">
        <v>1</v>
      </c>
      <c r="F752" s="97">
        <f t="shared" si="23"/>
        <v>104.821825956916</v>
      </c>
      <c r="G752" s="97">
        <f t="shared" si="22"/>
        <v>104.82182596</v>
      </c>
      <c r="H752" s="98" t="s">
        <v>141</v>
      </c>
    </row>
    <row r="753" spans="1:8" x14ac:dyDescent="0.3">
      <c r="A753" s="7">
        <v>43131</v>
      </c>
      <c r="B753" s="4" t="s">
        <v>42</v>
      </c>
      <c r="C753" s="4" t="s">
        <v>43</v>
      </c>
      <c r="D753" s="4">
        <v>1.49512</v>
      </c>
      <c r="E753" s="4">
        <v>1</v>
      </c>
      <c r="F753" s="97">
        <f t="shared" si="23"/>
        <v>104.826114634231</v>
      </c>
      <c r="G753" s="97">
        <f t="shared" si="22"/>
        <v>104.82611463000001</v>
      </c>
      <c r="H753" s="98" t="s">
        <v>141</v>
      </c>
    </row>
    <row r="754" spans="1:8" x14ac:dyDescent="0.3">
      <c r="A754" s="7">
        <v>43132</v>
      </c>
      <c r="B754" s="4" t="s">
        <v>42</v>
      </c>
      <c r="C754" s="4" t="s">
        <v>43</v>
      </c>
      <c r="D754" s="4">
        <v>1.49241</v>
      </c>
      <c r="E754" s="4">
        <v>1</v>
      </c>
      <c r="F754" s="97">
        <f t="shared" si="23"/>
        <v>104.830408541642</v>
      </c>
      <c r="G754" s="97">
        <f t="shared" si="22"/>
        <v>104.83040853999999</v>
      </c>
      <c r="H754" s="98" t="s">
        <v>141</v>
      </c>
    </row>
    <row r="755" spans="1:8" x14ac:dyDescent="0.3">
      <c r="A755" s="7">
        <v>43133</v>
      </c>
      <c r="B755" s="4" t="s">
        <v>42</v>
      </c>
      <c r="C755" s="4" t="s">
        <v>43</v>
      </c>
      <c r="D755" s="4">
        <v>1.49135</v>
      </c>
      <c r="E755" s="4">
        <v>1</v>
      </c>
      <c r="F755" s="97">
        <f t="shared" si="23"/>
        <v>104.834694841643</v>
      </c>
      <c r="G755" s="97">
        <f t="shared" si="22"/>
        <v>104.83469484</v>
      </c>
      <c r="H755" s="98" t="s">
        <v>141</v>
      </c>
    </row>
    <row r="756" spans="1:8" x14ac:dyDescent="0.3">
      <c r="A756" s="7">
        <v>43136</v>
      </c>
      <c r="B756" s="4" t="s">
        <v>42</v>
      </c>
      <c r="C756" s="4" t="s">
        <v>43</v>
      </c>
      <c r="D756" s="4">
        <v>1.49329</v>
      </c>
      <c r="E756" s="4">
        <v>1</v>
      </c>
      <c r="F756" s="97">
        <f t="shared" si="23"/>
        <v>104.847545133875</v>
      </c>
      <c r="G756" s="97">
        <f t="shared" si="22"/>
        <v>104.84754513</v>
      </c>
      <c r="H756" s="98" t="s">
        <v>141</v>
      </c>
    </row>
    <row r="757" spans="1:8" x14ac:dyDescent="0.3">
      <c r="A757" s="7">
        <v>43137</v>
      </c>
      <c r="B757" s="4" t="s">
        <v>42</v>
      </c>
      <c r="C757" s="4" t="s">
        <v>43</v>
      </c>
      <c r="D757" s="4">
        <v>1.4934000000000001</v>
      </c>
      <c r="E757" s="4">
        <v>1</v>
      </c>
      <c r="F757" s="97">
        <f t="shared" si="23"/>
        <v>104.851834662386</v>
      </c>
      <c r="G757" s="97">
        <f t="shared" si="22"/>
        <v>104.85183465999999</v>
      </c>
      <c r="H757" s="98" t="s">
        <v>141</v>
      </c>
    </row>
    <row r="758" spans="1:8" x14ac:dyDescent="0.3">
      <c r="A758" s="7">
        <v>43138</v>
      </c>
      <c r="B758" s="4" t="s">
        <v>42</v>
      </c>
      <c r="C758" s="4" t="s">
        <v>43</v>
      </c>
      <c r="D758" s="4">
        <v>1.4936700000000001</v>
      </c>
      <c r="E758" s="4">
        <v>1</v>
      </c>
      <c r="F758" s="97">
        <f t="shared" si="23"/>
        <v>104.856124682383</v>
      </c>
      <c r="G758" s="97">
        <f t="shared" si="22"/>
        <v>104.85612467999999</v>
      </c>
      <c r="H758" s="98" t="s">
        <v>141</v>
      </c>
    </row>
    <row r="759" spans="1:8" x14ac:dyDescent="0.3">
      <c r="A759" s="7">
        <v>43139</v>
      </c>
      <c r="B759" s="4" t="s">
        <v>42</v>
      </c>
      <c r="C759" s="4" t="s">
        <v>43</v>
      </c>
      <c r="D759" s="4">
        <v>1.49387</v>
      </c>
      <c r="E759" s="4">
        <v>1</v>
      </c>
      <c r="F759" s="97">
        <f t="shared" si="23"/>
        <v>104.860415653554</v>
      </c>
      <c r="G759" s="97">
        <f t="shared" si="22"/>
        <v>104.86041564999999</v>
      </c>
      <c r="H759" s="98" t="s">
        <v>141</v>
      </c>
    </row>
    <row r="760" spans="1:8" x14ac:dyDescent="0.3">
      <c r="A760" s="7">
        <v>43140</v>
      </c>
      <c r="B760" s="4" t="s">
        <v>42</v>
      </c>
      <c r="C760" s="4" t="s">
        <v>43</v>
      </c>
      <c r="D760" s="4">
        <v>1.4929300000000001</v>
      </c>
      <c r="E760" s="4">
        <v>1</v>
      </c>
      <c r="F760" s="97">
        <f t="shared" si="23"/>
        <v>104.864707374901</v>
      </c>
      <c r="G760" s="97">
        <f t="shared" si="22"/>
        <v>104.86470737</v>
      </c>
      <c r="H760" s="98" t="s">
        <v>141</v>
      </c>
    </row>
    <row r="761" spans="1:8" x14ac:dyDescent="0.3">
      <c r="A761" s="7">
        <v>43143</v>
      </c>
      <c r="B761" s="4" t="s">
        <v>42</v>
      </c>
      <c r="C761" s="4" t="s">
        <v>43</v>
      </c>
      <c r="D761" s="4">
        <v>1.4876799999999999</v>
      </c>
      <c r="E761" s="4">
        <v>1</v>
      </c>
      <c r="F761" s="97">
        <f t="shared" si="23"/>
        <v>104.877574964017</v>
      </c>
      <c r="G761" s="97">
        <f t="shared" si="22"/>
        <v>104.87757496</v>
      </c>
      <c r="H761" s="98" t="s">
        <v>141</v>
      </c>
    </row>
    <row r="762" spans="1:8" x14ac:dyDescent="0.3">
      <c r="A762" s="7">
        <v>43144</v>
      </c>
      <c r="B762" s="4" t="s">
        <v>42</v>
      </c>
      <c r="C762" s="4" t="s">
        <v>43</v>
      </c>
      <c r="D762" s="4">
        <v>1.4940599999999999</v>
      </c>
      <c r="E762" s="4">
        <v>1</v>
      </c>
      <c r="F762" s="97">
        <f t="shared" si="23"/>
        <v>104.88184960157101</v>
      </c>
      <c r="G762" s="97">
        <f t="shared" si="22"/>
        <v>104.8818496</v>
      </c>
      <c r="H762" s="98" t="s">
        <v>141</v>
      </c>
    </row>
    <row r="763" spans="1:8" x14ac:dyDescent="0.3">
      <c r="A763" s="7">
        <v>43145</v>
      </c>
      <c r="B763" s="4" t="s">
        <v>42</v>
      </c>
      <c r="C763" s="4" t="s">
        <v>43</v>
      </c>
      <c r="D763" s="4">
        <v>1.4943599999999999</v>
      </c>
      <c r="E763" s="4">
        <v>1</v>
      </c>
      <c r="F763" s="97">
        <f t="shared" si="23"/>
        <v>104.88614274612399</v>
      </c>
      <c r="G763" s="97">
        <f t="shared" si="22"/>
        <v>104.88614275</v>
      </c>
      <c r="H763" s="98" t="s">
        <v>141</v>
      </c>
    </row>
    <row r="764" spans="1:8" x14ac:dyDescent="0.3">
      <c r="A764" s="7">
        <v>43146</v>
      </c>
      <c r="B764" s="4" t="s">
        <v>42</v>
      </c>
      <c r="C764" s="4" t="s">
        <v>43</v>
      </c>
      <c r="D764" s="4">
        <v>1.4930099999999999</v>
      </c>
      <c r="E764" s="4">
        <v>1</v>
      </c>
      <c r="F764" s="97">
        <f t="shared" si="23"/>
        <v>104.89043692848701</v>
      </c>
      <c r="G764" s="97">
        <f t="shared" si="22"/>
        <v>104.89043693000001</v>
      </c>
      <c r="H764" s="98" t="s">
        <v>141</v>
      </c>
    </row>
    <row r="765" spans="1:8" x14ac:dyDescent="0.3">
      <c r="A765" s="7">
        <v>43147</v>
      </c>
      <c r="B765" s="4" t="s">
        <v>42</v>
      </c>
      <c r="C765" s="4" t="s">
        <v>43</v>
      </c>
      <c r="D765" s="4">
        <v>1.4908399999999999</v>
      </c>
      <c r="E765" s="4">
        <v>1</v>
      </c>
      <c r="F765" s="97">
        <f t="shared" si="23"/>
        <v>104.894727407151</v>
      </c>
      <c r="G765" s="97">
        <f t="shared" si="22"/>
        <v>104.89472741</v>
      </c>
      <c r="H765" s="98" t="s">
        <v>141</v>
      </c>
    </row>
    <row r="766" spans="1:8" x14ac:dyDescent="0.3">
      <c r="A766" s="7">
        <v>43150</v>
      </c>
      <c r="B766" s="4" t="s">
        <v>42</v>
      </c>
      <c r="C766" s="4" t="s">
        <v>43</v>
      </c>
      <c r="D766" s="4">
        <v>1.49335</v>
      </c>
      <c r="E766" s="4">
        <v>1</v>
      </c>
      <c r="F766" s="97">
        <f t="shared" si="23"/>
        <v>104.90758066102001</v>
      </c>
      <c r="G766" s="97">
        <f t="shared" si="22"/>
        <v>104.90758065999999</v>
      </c>
      <c r="H766" s="98" t="s">
        <v>141</v>
      </c>
    </row>
    <row r="767" spans="1:8" x14ac:dyDescent="0.3">
      <c r="A767" s="7">
        <v>43151</v>
      </c>
      <c r="B767" s="4" t="s">
        <v>42</v>
      </c>
      <c r="C767" s="4" t="s">
        <v>43</v>
      </c>
      <c r="D767" s="4">
        <v>1.49356</v>
      </c>
      <c r="E767" s="4">
        <v>1</v>
      </c>
      <c r="F767" s="97">
        <f t="shared" si="23"/>
        <v>104.911872818159</v>
      </c>
      <c r="G767" s="97">
        <f t="shared" si="22"/>
        <v>104.91187282</v>
      </c>
      <c r="H767" s="98" t="s">
        <v>141</v>
      </c>
    </row>
    <row r="768" spans="1:8" x14ac:dyDescent="0.3">
      <c r="A768" s="7">
        <v>43152</v>
      </c>
      <c r="B768" s="4" t="s">
        <v>42</v>
      </c>
      <c r="C768" s="4" t="s">
        <v>43</v>
      </c>
      <c r="D768" s="4">
        <v>1.49224</v>
      </c>
      <c r="E768" s="4">
        <v>1</v>
      </c>
      <c r="F768" s="97">
        <f t="shared" si="23"/>
        <v>104.916165754508</v>
      </c>
      <c r="G768" s="97">
        <f t="shared" si="22"/>
        <v>104.91616575</v>
      </c>
      <c r="H768" s="98" t="s">
        <v>141</v>
      </c>
    </row>
    <row r="769" spans="1:8" x14ac:dyDescent="0.3">
      <c r="A769" s="7">
        <v>43153</v>
      </c>
      <c r="B769" s="4" t="s">
        <v>42</v>
      </c>
      <c r="C769" s="4" t="s">
        <v>43</v>
      </c>
      <c r="D769" s="4">
        <v>1.4928300000000001</v>
      </c>
      <c r="E769" s="4">
        <v>1</v>
      </c>
      <c r="F769" s="97">
        <f t="shared" si="23"/>
        <v>104.920455072294</v>
      </c>
      <c r="G769" s="97">
        <f t="shared" si="22"/>
        <v>104.92045507</v>
      </c>
      <c r="H769" s="98" t="s">
        <v>141</v>
      </c>
    </row>
    <row r="770" spans="1:8" x14ac:dyDescent="0.3">
      <c r="A770" s="7">
        <v>43154</v>
      </c>
      <c r="B770" s="4" t="s">
        <v>42</v>
      </c>
      <c r="C770" s="4" t="s">
        <v>43</v>
      </c>
      <c r="D770" s="4">
        <v>1.4919</v>
      </c>
      <c r="E770" s="4">
        <v>1</v>
      </c>
      <c r="F770" s="97">
        <f t="shared" si="23"/>
        <v>104.924746261415</v>
      </c>
      <c r="G770" s="97">
        <f t="shared" si="22"/>
        <v>104.92474626000001</v>
      </c>
      <c r="H770" s="98" t="s">
        <v>141</v>
      </c>
    </row>
    <row r="771" spans="1:8" x14ac:dyDescent="0.3">
      <c r="A771" s="7">
        <v>43157</v>
      </c>
      <c r="B771" s="4" t="s">
        <v>42</v>
      </c>
      <c r="C771" s="4" t="s">
        <v>43</v>
      </c>
      <c r="D771" s="4">
        <v>1.4927299999999999</v>
      </c>
      <c r="E771" s="4">
        <v>1</v>
      </c>
      <c r="F771" s="97">
        <f t="shared" si="23"/>
        <v>104.937612335027</v>
      </c>
      <c r="G771" s="97">
        <f t="shared" ref="G771:G834" si="24">ROUND(F771,8)</f>
        <v>104.93761234</v>
      </c>
      <c r="H771" s="98" t="s">
        <v>141</v>
      </c>
    </row>
    <row r="772" spans="1:8" x14ac:dyDescent="0.3">
      <c r="A772" s="7">
        <v>43158</v>
      </c>
      <c r="B772" s="4" t="s">
        <v>42</v>
      </c>
      <c r="C772" s="4" t="s">
        <v>43</v>
      </c>
      <c r="D772" s="4">
        <v>1.49396</v>
      </c>
      <c r="E772" s="4">
        <v>1</v>
      </c>
      <c r="F772" s="97">
        <f t="shared" ref="F772:F835" si="25">ROUND(F771*(ROUND(1+D771%*((A772-A771)/365),20)),20)</f>
        <v>104.941903938371</v>
      </c>
      <c r="G772" s="97">
        <f t="shared" si="24"/>
        <v>104.94190394</v>
      </c>
      <c r="H772" s="98" t="s">
        <v>141</v>
      </c>
    </row>
    <row r="773" spans="1:8" x14ac:dyDescent="0.3">
      <c r="A773" s="7">
        <v>43159</v>
      </c>
      <c r="B773" s="4" t="s">
        <v>42</v>
      </c>
      <c r="C773" s="4" t="s">
        <v>43</v>
      </c>
      <c r="D773" s="4">
        <v>1.4941599999999999</v>
      </c>
      <c r="E773" s="4">
        <v>1</v>
      </c>
      <c r="F773" s="97">
        <f t="shared" si="25"/>
        <v>104.94619925362601</v>
      </c>
      <c r="G773" s="97">
        <f t="shared" si="24"/>
        <v>104.94619925000001</v>
      </c>
      <c r="H773" s="98" t="s">
        <v>141</v>
      </c>
    </row>
    <row r="774" spans="1:8" x14ac:dyDescent="0.3">
      <c r="A774" s="7">
        <v>43161</v>
      </c>
      <c r="B774" s="4" t="s">
        <v>42</v>
      </c>
      <c r="C774" s="4" t="s">
        <v>43</v>
      </c>
      <c r="D774" s="4">
        <v>1.4934099999999999</v>
      </c>
      <c r="E774" s="4">
        <v>1</v>
      </c>
      <c r="F774" s="97">
        <f t="shared" si="25"/>
        <v>104.95479138584901</v>
      </c>
      <c r="G774" s="97">
        <f t="shared" si="24"/>
        <v>104.95479139</v>
      </c>
      <c r="H774" s="98" t="s">
        <v>141</v>
      </c>
    </row>
    <row r="775" spans="1:8" x14ac:dyDescent="0.3">
      <c r="A775" s="7">
        <v>43164</v>
      </c>
      <c r="B775" s="4" t="s">
        <v>42</v>
      </c>
      <c r="C775" s="4" t="s">
        <v>43</v>
      </c>
      <c r="D775" s="4">
        <v>1.4921599999999999</v>
      </c>
      <c r="E775" s="4">
        <v>1</v>
      </c>
      <c r="F775" s="97">
        <f t="shared" si="25"/>
        <v>104.967674169548</v>
      </c>
      <c r="G775" s="97">
        <f t="shared" si="24"/>
        <v>104.96767417</v>
      </c>
      <c r="H775" s="98" t="s">
        <v>141</v>
      </c>
    </row>
    <row r="776" spans="1:8" x14ac:dyDescent="0.3">
      <c r="A776" s="7">
        <v>43165</v>
      </c>
      <c r="B776" s="4" t="s">
        <v>42</v>
      </c>
      <c r="C776" s="4" t="s">
        <v>43</v>
      </c>
      <c r="D776" s="4">
        <v>1.4934499999999999</v>
      </c>
      <c r="E776" s="4">
        <v>1</v>
      </c>
      <c r="F776" s="97">
        <f t="shared" si="25"/>
        <v>104.97196536310101</v>
      </c>
      <c r="G776" s="97">
        <f t="shared" si="24"/>
        <v>104.97196536</v>
      </c>
      <c r="H776" s="98" t="s">
        <v>141</v>
      </c>
    </row>
    <row r="777" spans="1:8" x14ac:dyDescent="0.3">
      <c r="A777" s="7">
        <v>43166</v>
      </c>
      <c r="B777" s="4" t="s">
        <v>42</v>
      </c>
      <c r="C777" s="4" t="s">
        <v>43</v>
      </c>
      <c r="D777" s="4">
        <v>1.4919</v>
      </c>
      <c r="E777" s="4">
        <v>1</v>
      </c>
      <c r="F777" s="97">
        <f t="shared" si="25"/>
        <v>104.976260442051</v>
      </c>
      <c r="G777" s="97">
        <f t="shared" si="24"/>
        <v>104.97626044</v>
      </c>
      <c r="H777" s="98" t="s">
        <v>141</v>
      </c>
    </row>
    <row r="778" spans="1:8" x14ac:dyDescent="0.3">
      <c r="A778" s="7">
        <v>43167</v>
      </c>
      <c r="B778" s="4" t="s">
        <v>42</v>
      </c>
      <c r="C778" s="4" t="s">
        <v>43</v>
      </c>
      <c r="D778" s="4">
        <v>1.4943</v>
      </c>
      <c r="E778" s="4">
        <v>1</v>
      </c>
      <c r="F778" s="97">
        <f t="shared" si="25"/>
        <v>104.980551238844</v>
      </c>
      <c r="G778" s="97">
        <f t="shared" si="24"/>
        <v>104.98055124</v>
      </c>
      <c r="H778" s="98" t="s">
        <v>141</v>
      </c>
    </row>
    <row r="779" spans="1:8" x14ac:dyDescent="0.3">
      <c r="A779" s="7">
        <v>43168</v>
      </c>
      <c r="B779" s="4" t="s">
        <v>42</v>
      </c>
      <c r="C779" s="4" t="s">
        <v>43</v>
      </c>
      <c r="D779" s="4">
        <v>1.4948399999999999</v>
      </c>
      <c r="E779" s="4">
        <v>1</v>
      </c>
      <c r="F779" s="97">
        <f t="shared" si="25"/>
        <v>104.98484911385</v>
      </c>
      <c r="G779" s="97">
        <f t="shared" si="24"/>
        <v>104.98484911</v>
      </c>
      <c r="H779" s="98" t="s">
        <v>141</v>
      </c>
    </row>
    <row r="780" spans="1:8" x14ac:dyDescent="0.3">
      <c r="A780" s="7">
        <v>43171</v>
      </c>
      <c r="B780" s="4" t="s">
        <v>42</v>
      </c>
      <c r="C780" s="4" t="s">
        <v>43</v>
      </c>
      <c r="D780" s="4">
        <v>1.4927900000000001</v>
      </c>
      <c r="E780" s="4">
        <v>1</v>
      </c>
      <c r="F780" s="97">
        <f t="shared" si="25"/>
        <v>104.99774792633001</v>
      </c>
      <c r="G780" s="97">
        <f t="shared" si="24"/>
        <v>104.99774793</v>
      </c>
      <c r="H780" s="98" t="s">
        <v>141</v>
      </c>
    </row>
    <row r="781" spans="1:8" x14ac:dyDescent="0.3">
      <c r="A781" s="7">
        <v>43172</v>
      </c>
      <c r="B781" s="4" t="s">
        <v>42</v>
      </c>
      <c r="C781" s="4" t="s">
        <v>43</v>
      </c>
      <c r="D781" s="4">
        <v>1.4941599999999999</v>
      </c>
      <c r="E781" s="4">
        <v>1</v>
      </c>
      <c r="F781" s="97">
        <f t="shared" si="25"/>
        <v>105.00204216162101</v>
      </c>
      <c r="G781" s="97">
        <f t="shared" si="24"/>
        <v>105.00204216</v>
      </c>
      <c r="H781" s="98" t="s">
        <v>141</v>
      </c>
    </row>
    <row r="782" spans="1:8" x14ac:dyDescent="0.3">
      <c r="A782" s="7">
        <v>43173</v>
      </c>
      <c r="B782" s="4" t="s">
        <v>42</v>
      </c>
      <c r="C782" s="4" t="s">
        <v>43</v>
      </c>
      <c r="D782" s="4">
        <v>1.49335</v>
      </c>
      <c r="E782" s="4">
        <v>1</v>
      </c>
      <c r="F782" s="97">
        <f t="shared" si="25"/>
        <v>105.006340513712</v>
      </c>
      <c r="G782" s="97">
        <f t="shared" si="24"/>
        <v>105.00634051</v>
      </c>
      <c r="H782" s="98" t="s">
        <v>141</v>
      </c>
    </row>
    <row r="783" spans="1:8" x14ac:dyDescent="0.3">
      <c r="A783" s="7">
        <v>43174</v>
      </c>
      <c r="B783" s="4" t="s">
        <v>42</v>
      </c>
      <c r="C783" s="4" t="s">
        <v>43</v>
      </c>
      <c r="D783" s="4">
        <v>1.49458</v>
      </c>
      <c r="E783" s="4">
        <v>1</v>
      </c>
      <c r="F783" s="97">
        <f t="shared" si="25"/>
        <v>105.01063671148199</v>
      </c>
      <c r="G783" s="97">
        <f t="shared" si="24"/>
        <v>105.01063671</v>
      </c>
      <c r="H783" s="98" t="s">
        <v>141</v>
      </c>
    </row>
    <row r="784" spans="1:8" x14ac:dyDescent="0.3">
      <c r="A784" s="7">
        <v>43175</v>
      </c>
      <c r="B784" s="4" t="s">
        <v>42</v>
      </c>
      <c r="C784" s="4" t="s">
        <v>43</v>
      </c>
      <c r="D784" s="4">
        <v>1.4942800000000001</v>
      </c>
      <c r="E784" s="4">
        <v>1</v>
      </c>
      <c r="F784" s="97">
        <f t="shared" si="25"/>
        <v>105.01493662374</v>
      </c>
      <c r="G784" s="97">
        <f t="shared" si="24"/>
        <v>105.01493662</v>
      </c>
      <c r="H784" s="98" t="s">
        <v>141</v>
      </c>
    </row>
    <row r="785" spans="1:8" x14ac:dyDescent="0.3">
      <c r="A785" s="7">
        <v>43178</v>
      </c>
      <c r="B785" s="4" t="s">
        <v>42</v>
      </c>
      <c r="C785" s="4" t="s">
        <v>43</v>
      </c>
      <c r="D785" s="4">
        <v>1.4910399999999999</v>
      </c>
      <c r="E785" s="4">
        <v>1</v>
      </c>
      <c r="F785" s="97">
        <f t="shared" si="25"/>
        <v>105.027834299316</v>
      </c>
      <c r="G785" s="97">
        <f t="shared" si="24"/>
        <v>105.02783429999999</v>
      </c>
      <c r="H785" s="98" t="s">
        <v>141</v>
      </c>
    </row>
    <row r="786" spans="1:8" x14ac:dyDescent="0.3">
      <c r="A786" s="7">
        <v>43179</v>
      </c>
      <c r="B786" s="4" t="s">
        <v>42</v>
      </c>
      <c r="C786" s="4" t="s">
        <v>43</v>
      </c>
      <c r="D786" s="4">
        <v>1.4930399999999999</v>
      </c>
      <c r="E786" s="4">
        <v>1</v>
      </c>
      <c r="F786" s="97">
        <f t="shared" si="25"/>
        <v>105.03212472950899</v>
      </c>
      <c r="G786" s="97">
        <f t="shared" si="24"/>
        <v>105.03212473000001</v>
      </c>
      <c r="H786" s="98" t="s">
        <v>141</v>
      </c>
    </row>
    <row r="787" spans="1:8" x14ac:dyDescent="0.3">
      <c r="A787" s="7">
        <v>43180</v>
      </c>
      <c r="B787" s="4" t="s">
        <v>42</v>
      </c>
      <c r="C787" s="4" t="s">
        <v>43</v>
      </c>
      <c r="D787" s="4">
        <v>1.49394</v>
      </c>
      <c r="E787" s="4">
        <v>1</v>
      </c>
      <c r="F787" s="97">
        <f t="shared" si="25"/>
        <v>105.036421090153</v>
      </c>
      <c r="G787" s="97">
        <f t="shared" si="24"/>
        <v>105.03642109</v>
      </c>
      <c r="H787" s="98" t="s">
        <v>141</v>
      </c>
    </row>
    <row r="788" spans="1:8" x14ac:dyDescent="0.3">
      <c r="A788" s="7">
        <v>43181</v>
      </c>
      <c r="B788" s="4" t="s">
        <v>42</v>
      </c>
      <c r="C788" s="4" t="s">
        <v>43</v>
      </c>
      <c r="D788" s="4">
        <v>1.4916100000000001</v>
      </c>
      <c r="E788" s="4">
        <v>1</v>
      </c>
      <c r="F788" s="97">
        <f t="shared" si="25"/>
        <v>105.040720216479</v>
      </c>
      <c r="G788" s="97">
        <f t="shared" si="24"/>
        <v>105.04072022</v>
      </c>
      <c r="H788" s="98" t="s">
        <v>141</v>
      </c>
    </row>
    <row r="789" spans="1:8" x14ac:dyDescent="0.3">
      <c r="A789" s="7">
        <v>43182</v>
      </c>
      <c r="B789" s="4" t="s">
        <v>42</v>
      </c>
      <c r="C789" s="4" t="s">
        <v>43</v>
      </c>
      <c r="D789" s="4">
        <v>1.4934700000000001</v>
      </c>
      <c r="E789" s="4">
        <v>1</v>
      </c>
      <c r="F789" s="97">
        <f t="shared" si="25"/>
        <v>105.045012813429</v>
      </c>
      <c r="G789" s="97">
        <f t="shared" si="24"/>
        <v>105.04501281</v>
      </c>
      <c r="H789" s="98" t="s">
        <v>141</v>
      </c>
    </row>
    <row r="790" spans="1:8" x14ac:dyDescent="0.3">
      <c r="A790" s="7">
        <v>43185</v>
      </c>
      <c r="B790" s="4" t="s">
        <v>42</v>
      </c>
      <c r="C790" s="4" t="s">
        <v>43</v>
      </c>
      <c r="D790" s="4">
        <v>1.4941500000000001</v>
      </c>
      <c r="E790" s="4">
        <v>1</v>
      </c>
      <c r="F790" s="97">
        <f t="shared" si="25"/>
        <v>105.057907189479</v>
      </c>
      <c r="G790" s="97">
        <f t="shared" si="24"/>
        <v>105.05790718999999</v>
      </c>
      <c r="H790" s="98" t="s">
        <v>141</v>
      </c>
    </row>
    <row r="791" spans="1:8" x14ac:dyDescent="0.3">
      <c r="A791" s="7">
        <v>43186</v>
      </c>
      <c r="B791" s="4" t="s">
        <v>42</v>
      </c>
      <c r="C791" s="4" t="s">
        <v>43</v>
      </c>
      <c r="D791" s="4">
        <v>1.49471</v>
      </c>
      <c r="E791" s="4">
        <v>1</v>
      </c>
      <c r="F791" s="97">
        <f t="shared" si="25"/>
        <v>105.062207799672</v>
      </c>
      <c r="G791" s="97">
        <f t="shared" si="24"/>
        <v>105.0622078</v>
      </c>
      <c r="H791" s="98" t="s">
        <v>141</v>
      </c>
    </row>
    <row r="792" spans="1:8" x14ac:dyDescent="0.3">
      <c r="A792" s="7">
        <v>43187</v>
      </c>
      <c r="B792" s="4" t="s">
        <v>42</v>
      </c>
      <c r="C792" s="4" t="s">
        <v>43</v>
      </c>
      <c r="D792" s="4">
        <v>1.4941800000000001</v>
      </c>
      <c r="E792" s="4">
        <v>1</v>
      </c>
      <c r="F792" s="97">
        <f t="shared" si="25"/>
        <v>105.06651019782601</v>
      </c>
      <c r="G792" s="97">
        <f t="shared" si="24"/>
        <v>105.0665102</v>
      </c>
      <c r="H792" s="98" t="s">
        <v>141</v>
      </c>
    </row>
    <row r="793" spans="1:8" x14ac:dyDescent="0.3">
      <c r="A793" s="7">
        <v>43188</v>
      </c>
      <c r="B793" s="4" t="s">
        <v>42</v>
      </c>
      <c r="C793" s="4" t="s">
        <v>43</v>
      </c>
      <c r="D793" s="4">
        <v>1.49312</v>
      </c>
      <c r="E793" s="4">
        <v>1</v>
      </c>
      <c r="F793" s="97">
        <f t="shared" si="25"/>
        <v>105.070811246544</v>
      </c>
      <c r="G793" s="97">
        <f t="shared" si="24"/>
        <v>105.07081125000001</v>
      </c>
      <c r="H793" s="98" t="s">
        <v>141</v>
      </c>
    </row>
    <row r="794" spans="1:8" x14ac:dyDescent="0.3">
      <c r="A794" s="7">
        <v>43189</v>
      </c>
      <c r="B794" s="4" t="s">
        <v>42</v>
      </c>
      <c r="C794" s="4" t="s">
        <v>43</v>
      </c>
      <c r="D794" s="4">
        <v>1.4477199999999999</v>
      </c>
      <c r="E794" s="4">
        <v>1</v>
      </c>
      <c r="F794" s="97">
        <f t="shared" si="25"/>
        <v>105.07510941996</v>
      </c>
      <c r="G794" s="97">
        <f t="shared" si="24"/>
        <v>105.07510942</v>
      </c>
      <c r="H794" s="98" t="s">
        <v>141</v>
      </c>
    </row>
    <row r="795" spans="1:8" x14ac:dyDescent="0.3">
      <c r="A795" s="7">
        <v>43192</v>
      </c>
      <c r="B795" s="4" t="s">
        <v>42</v>
      </c>
      <c r="C795" s="4" t="s">
        <v>43</v>
      </c>
      <c r="D795" s="4">
        <v>1.49078</v>
      </c>
      <c r="E795" s="4">
        <v>1</v>
      </c>
      <c r="F795" s="97">
        <f t="shared" si="25"/>
        <v>105.087612379199</v>
      </c>
      <c r="G795" s="97">
        <f t="shared" si="24"/>
        <v>105.08761238</v>
      </c>
      <c r="H795" s="98" t="s">
        <v>141</v>
      </c>
    </row>
    <row r="796" spans="1:8" x14ac:dyDescent="0.3">
      <c r="A796" s="7">
        <v>43193</v>
      </c>
      <c r="B796" s="4" t="s">
        <v>42</v>
      </c>
      <c r="C796" s="4" t="s">
        <v>43</v>
      </c>
      <c r="D796" s="4">
        <v>1.4942200000000001</v>
      </c>
      <c r="E796" s="4">
        <v>1</v>
      </c>
      <c r="F796" s="97">
        <f t="shared" si="25"/>
        <v>105.091904502782</v>
      </c>
      <c r="G796" s="97">
        <f t="shared" si="24"/>
        <v>105.0919045</v>
      </c>
      <c r="H796" s="98" t="s">
        <v>141</v>
      </c>
    </row>
    <row r="797" spans="1:8" x14ac:dyDescent="0.3">
      <c r="A797" s="7">
        <v>43194</v>
      </c>
      <c r="B797" s="4" t="s">
        <v>42</v>
      </c>
      <c r="C797" s="4" t="s">
        <v>43</v>
      </c>
      <c r="D797" s="4">
        <v>1.4908600000000001</v>
      </c>
      <c r="E797" s="4">
        <v>1</v>
      </c>
      <c r="F797" s="97">
        <f t="shared" si="25"/>
        <v>105.09620670622201</v>
      </c>
      <c r="G797" s="97">
        <f t="shared" si="24"/>
        <v>105.09620671</v>
      </c>
      <c r="H797" s="98" t="s">
        <v>141</v>
      </c>
    </row>
    <row r="798" spans="1:8" x14ac:dyDescent="0.3">
      <c r="A798" s="7">
        <v>43195</v>
      </c>
      <c r="B798" s="4" t="s">
        <v>42</v>
      </c>
      <c r="C798" s="4" t="s">
        <v>43</v>
      </c>
      <c r="D798" s="4">
        <v>1.4878100000000001</v>
      </c>
      <c r="E798" s="4">
        <v>1</v>
      </c>
      <c r="F798" s="97">
        <f t="shared" si="25"/>
        <v>105.100499411173</v>
      </c>
      <c r="G798" s="97">
        <f t="shared" si="24"/>
        <v>105.10049941</v>
      </c>
      <c r="H798" s="98" t="s">
        <v>141</v>
      </c>
    </row>
    <row r="799" spans="1:8" x14ac:dyDescent="0.3">
      <c r="A799" s="7">
        <v>43199</v>
      </c>
      <c r="B799" s="4" t="s">
        <v>42</v>
      </c>
      <c r="C799" s="4" t="s">
        <v>43</v>
      </c>
      <c r="D799" s="4">
        <v>1.4906600000000001</v>
      </c>
      <c r="E799" s="4">
        <v>1</v>
      </c>
      <c r="F799" s="97">
        <f t="shared" si="25"/>
        <v>105.117635802847</v>
      </c>
      <c r="G799" s="97">
        <f t="shared" si="24"/>
        <v>105.1176358</v>
      </c>
      <c r="H799" s="98" t="s">
        <v>141</v>
      </c>
    </row>
    <row r="800" spans="1:8" x14ac:dyDescent="0.3">
      <c r="A800" s="7">
        <v>43200</v>
      </c>
      <c r="B800" s="4" t="s">
        <v>42</v>
      </c>
      <c r="C800" s="4" t="s">
        <v>43</v>
      </c>
      <c r="D800" s="4">
        <v>1.49125</v>
      </c>
      <c r="E800" s="4">
        <v>1</v>
      </c>
      <c r="F800" s="97">
        <f t="shared" si="25"/>
        <v>105.121928807093</v>
      </c>
      <c r="G800" s="97">
        <f t="shared" si="24"/>
        <v>105.12192881</v>
      </c>
      <c r="H800" s="98" t="s">
        <v>141</v>
      </c>
    </row>
    <row r="801" spans="1:8" x14ac:dyDescent="0.3">
      <c r="A801" s="7">
        <v>43201</v>
      </c>
      <c r="B801" s="4" t="s">
        <v>42</v>
      </c>
      <c r="C801" s="4" t="s">
        <v>43</v>
      </c>
      <c r="D801" s="4">
        <v>1.4942800000000001</v>
      </c>
      <c r="E801" s="4">
        <v>1</v>
      </c>
      <c r="F801" s="97">
        <f t="shared" si="25"/>
        <v>105.12622368589599</v>
      </c>
      <c r="G801" s="97">
        <f t="shared" si="24"/>
        <v>105.12622369</v>
      </c>
      <c r="H801" s="98" t="s">
        <v>141</v>
      </c>
    </row>
    <row r="802" spans="1:8" x14ac:dyDescent="0.3">
      <c r="A802" s="7">
        <v>43202</v>
      </c>
      <c r="B802" s="4" t="s">
        <v>42</v>
      </c>
      <c r="C802" s="4" t="s">
        <v>43</v>
      </c>
      <c r="D802" s="4">
        <v>1.4948600000000001</v>
      </c>
      <c r="E802" s="4">
        <v>1</v>
      </c>
      <c r="F802" s="97">
        <f t="shared" si="25"/>
        <v>105.130527467088</v>
      </c>
      <c r="G802" s="97">
        <f t="shared" si="24"/>
        <v>105.13052747</v>
      </c>
      <c r="H802" s="98" t="s">
        <v>141</v>
      </c>
    </row>
    <row r="803" spans="1:8" x14ac:dyDescent="0.3">
      <c r="A803" s="7">
        <v>43207</v>
      </c>
      <c r="B803" s="4" t="s">
        <v>42</v>
      </c>
      <c r="C803" s="4" t="s">
        <v>43</v>
      </c>
      <c r="D803" s="4">
        <v>1.49227</v>
      </c>
      <c r="E803" s="4">
        <v>1</v>
      </c>
      <c r="F803" s="97">
        <f t="shared" si="25"/>
        <v>105.15205560685401</v>
      </c>
      <c r="G803" s="97">
        <f t="shared" si="24"/>
        <v>105.15205561000001</v>
      </c>
      <c r="H803" s="98" t="s">
        <v>141</v>
      </c>
    </row>
    <row r="804" spans="1:8" x14ac:dyDescent="0.3">
      <c r="A804" s="7">
        <v>43208</v>
      </c>
      <c r="B804" s="4" t="s">
        <v>42</v>
      </c>
      <c r="C804" s="4" t="s">
        <v>43</v>
      </c>
      <c r="D804" s="4">
        <v>1.4925600000000001</v>
      </c>
      <c r="E804" s="4">
        <v>1</v>
      </c>
      <c r="F804" s="97">
        <f t="shared" si="25"/>
        <v>105.156354655019</v>
      </c>
      <c r="G804" s="97">
        <f t="shared" si="24"/>
        <v>105.15635466000001</v>
      </c>
      <c r="H804" s="98" t="s">
        <v>141</v>
      </c>
    </row>
    <row r="805" spans="1:8" x14ac:dyDescent="0.3">
      <c r="A805" s="7">
        <v>43209</v>
      </c>
      <c r="B805" s="4" t="s">
        <v>42</v>
      </c>
      <c r="C805" s="4" t="s">
        <v>43</v>
      </c>
      <c r="D805" s="4">
        <v>1.49258</v>
      </c>
      <c r="E805" s="4">
        <v>1</v>
      </c>
      <c r="F805" s="97">
        <f t="shared" si="25"/>
        <v>105.160654714435</v>
      </c>
      <c r="G805" s="97">
        <f t="shared" si="24"/>
        <v>105.16065471</v>
      </c>
      <c r="H805" s="98" t="s">
        <v>141</v>
      </c>
    </row>
    <row r="806" spans="1:8" x14ac:dyDescent="0.3">
      <c r="A806" s="7">
        <v>43210</v>
      </c>
      <c r="B806" s="4" t="s">
        <v>42</v>
      </c>
      <c r="C806" s="4" t="s">
        <v>43</v>
      </c>
      <c r="D806" s="4">
        <v>1.49081</v>
      </c>
      <c r="E806" s="4">
        <v>1</v>
      </c>
      <c r="F806" s="97">
        <f t="shared" si="25"/>
        <v>105.164955007312</v>
      </c>
      <c r="G806" s="97">
        <f t="shared" si="24"/>
        <v>105.16495501</v>
      </c>
      <c r="H806" s="98" t="s">
        <v>141</v>
      </c>
    </row>
    <row r="807" spans="1:8" x14ac:dyDescent="0.3">
      <c r="A807" s="7">
        <v>43213</v>
      </c>
      <c r="B807" s="4" t="s">
        <v>42</v>
      </c>
      <c r="C807" s="4" t="s">
        <v>43</v>
      </c>
      <c r="D807" s="4">
        <v>1.49522</v>
      </c>
      <c r="E807" s="4">
        <v>1</v>
      </c>
      <c r="F807" s="97">
        <f t="shared" si="25"/>
        <v>105.17784111415401</v>
      </c>
      <c r="G807" s="97">
        <f t="shared" si="24"/>
        <v>105.17784111</v>
      </c>
      <c r="H807" s="98" t="s">
        <v>141</v>
      </c>
    </row>
    <row r="808" spans="1:8" x14ac:dyDescent="0.3">
      <c r="A808" s="7">
        <v>43214</v>
      </c>
      <c r="B808" s="4" t="s">
        <v>42</v>
      </c>
      <c r="C808" s="4" t="s">
        <v>43</v>
      </c>
      <c r="D808" s="4">
        <v>1.4952000000000001</v>
      </c>
      <c r="E808" s="4">
        <v>1</v>
      </c>
      <c r="F808" s="97">
        <f t="shared" si="25"/>
        <v>105.182149717212</v>
      </c>
      <c r="G808" s="97">
        <f t="shared" si="24"/>
        <v>105.18214972</v>
      </c>
      <c r="H808" s="98" t="s">
        <v>141</v>
      </c>
    </row>
    <row r="809" spans="1:8" x14ac:dyDescent="0.3">
      <c r="A809" s="7">
        <v>43215</v>
      </c>
      <c r="B809" s="4" t="s">
        <v>42</v>
      </c>
      <c r="C809" s="4" t="s">
        <v>43</v>
      </c>
      <c r="D809" s="4">
        <v>1.49264</v>
      </c>
      <c r="E809" s="4">
        <v>1</v>
      </c>
      <c r="F809" s="97">
        <f t="shared" si="25"/>
        <v>105.186458439137</v>
      </c>
      <c r="G809" s="97">
        <f t="shared" si="24"/>
        <v>105.18645844</v>
      </c>
      <c r="H809" s="98" t="s">
        <v>141</v>
      </c>
    </row>
    <row r="810" spans="1:8" x14ac:dyDescent="0.3">
      <c r="A810" s="7">
        <v>43216</v>
      </c>
      <c r="B810" s="4" t="s">
        <v>42</v>
      </c>
      <c r="C810" s="4" t="s">
        <v>43</v>
      </c>
      <c r="D810" s="4">
        <v>1.4922800000000001</v>
      </c>
      <c r="E810" s="4">
        <v>1</v>
      </c>
      <c r="F810" s="97">
        <f t="shared" si="25"/>
        <v>105.190759960105</v>
      </c>
      <c r="G810" s="97">
        <f t="shared" si="24"/>
        <v>105.19075995999999</v>
      </c>
      <c r="H810" s="98" t="s">
        <v>141</v>
      </c>
    </row>
    <row r="811" spans="1:8" x14ac:dyDescent="0.3">
      <c r="A811" s="7">
        <v>43217</v>
      </c>
      <c r="B811" s="4" t="s">
        <v>42</v>
      </c>
      <c r="C811" s="4" t="s">
        <v>43</v>
      </c>
      <c r="D811" s="4">
        <v>1.4906699999999999</v>
      </c>
      <c r="E811" s="4">
        <v>1</v>
      </c>
      <c r="F811" s="97">
        <f t="shared" si="25"/>
        <v>105.19506061948201</v>
      </c>
      <c r="G811" s="97">
        <f t="shared" si="24"/>
        <v>105.19506062000001</v>
      </c>
      <c r="H811" s="98" t="s">
        <v>141</v>
      </c>
    </row>
    <row r="812" spans="1:8" x14ac:dyDescent="0.3">
      <c r="A812" s="7">
        <v>43220</v>
      </c>
      <c r="B812" s="4" t="s">
        <v>42</v>
      </c>
      <c r="C812" s="4" t="s">
        <v>43</v>
      </c>
      <c r="D812" s="4">
        <v>1.4854499999999999</v>
      </c>
      <c r="E812" s="4">
        <v>1</v>
      </c>
      <c r="F812" s="97">
        <f t="shared" si="25"/>
        <v>105.207949204771</v>
      </c>
      <c r="G812" s="97">
        <f t="shared" si="24"/>
        <v>105.2079492</v>
      </c>
      <c r="H812" s="98" t="s">
        <v>141</v>
      </c>
    </row>
    <row r="813" spans="1:8" x14ac:dyDescent="0.3">
      <c r="A813" s="7">
        <v>43222</v>
      </c>
      <c r="B813" s="4" t="s">
        <v>42</v>
      </c>
      <c r="C813" s="4" t="s">
        <v>43</v>
      </c>
      <c r="D813" s="4">
        <v>1.49377</v>
      </c>
      <c r="E813" s="4">
        <v>1</v>
      </c>
      <c r="F813" s="97">
        <f t="shared" si="25"/>
        <v>105.216512555355</v>
      </c>
      <c r="G813" s="97">
        <f t="shared" si="24"/>
        <v>105.21651256</v>
      </c>
      <c r="H813" s="98" t="s">
        <v>141</v>
      </c>
    </row>
    <row r="814" spans="1:8" x14ac:dyDescent="0.3">
      <c r="A814" s="7">
        <v>43223</v>
      </c>
      <c r="B814" s="4" t="s">
        <v>42</v>
      </c>
      <c r="C814" s="4" t="s">
        <v>43</v>
      </c>
      <c r="D814" s="4">
        <v>1.49115</v>
      </c>
      <c r="E814" s="4">
        <v>1</v>
      </c>
      <c r="F814" s="97">
        <f t="shared" si="25"/>
        <v>105.22081856275101</v>
      </c>
      <c r="G814" s="97">
        <f t="shared" si="24"/>
        <v>105.22081856</v>
      </c>
      <c r="H814" s="98" t="s">
        <v>141</v>
      </c>
    </row>
    <row r="815" spans="1:8" x14ac:dyDescent="0.3">
      <c r="A815" s="7">
        <v>43224</v>
      </c>
      <c r="B815" s="4" t="s">
        <v>42</v>
      </c>
      <c r="C815" s="4" t="s">
        <v>43</v>
      </c>
      <c r="D815" s="4">
        <v>1.4937199999999999</v>
      </c>
      <c r="E815" s="4">
        <v>1</v>
      </c>
      <c r="F815" s="97">
        <f t="shared" si="25"/>
        <v>105.225117193535</v>
      </c>
      <c r="G815" s="97">
        <f t="shared" si="24"/>
        <v>105.22511719000001</v>
      </c>
      <c r="H815" s="98" t="s">
        <v>141</v>
      </c>
    </row>
    <row r="816" spans="1:8" x14ac:dyDescent="0.3">
      <c r="A816" s="7">
        <v>43227</v>
      </c>
      <c r="B816" s="4" t="s">
        <v>42</v>
      </c>
      <c r="C816" s="4" t="s">
        <v>43</v>
      </c>
      <c r="D816" s="4">
        <v>1.4918899999999999</v>
      </c>
      <c r="E816" s="4">
        <v>1</v>
      </c>
      <c r="F816" s="97">
        <f t="shared" si="25"/>
        <v>105.238035839731</v>
      </c>
      <c r="G816" s="97">
        <f t="shared" si="24"/>
        <v>105.23803583999999</v>
      </c>
      <c r="H816" s="98" t="s">
        <v>141</v>
      </c>
    </row>
    <row r="817" spans="1:8" x14ac:dyDescent="0.3">
      <c r="A817" s="7">
        <v>43228</v>
      </c>
      <c r="B817" s="4" t="s">
        <v>42</v>
      </c>
      <c r="C817" s="4" t="s">
        <v>43</v>
      </c>
      <c r="D817" s="4">
        <v>1.49214</v>
      </c>
      <c r="E817" s="4">
        <v>1</v>
      </c>
      <c r="F817" s="97">
        <f t="shared" si="25"/>
        <v>105.24233730749199</v>
      </c>
      <c r="G817" s="97">
        <f t="shared" si="24"/>
        <v>105.24233731</v>
      </c>
      <c r="H817" s="98" t="s">
        <v>141</v>
      </c>
    </row>
    <row r="818" spans="1:8" x14ac:dyDescent="0.3">
      <c r="A818" s="7">
        <v>43229</v>
      </c>
      <c r="B818" s="4" t="s">
        <v>42</v>
      </c>
      <c r="C818" s="4" t="s">
        <v>43</v>
      </c>
      <c r="D818" s="4">
        <v>1.4939899999999999</v>
      </c>
      <c r="E818" s="4">
        <v>1</v>
      </c>
      <c r="F818" s="97">
        <f t="shared" si="25"/>
        <v>105.24663967190899</v>
      </c>
      <c r="G818" s="97">
        <f t="shared" si="24"/>
        <v>105.24663966999999</v>
      </c>
      <c r="H818" s="98" t="s">
        <v>141</v>
      </c>
    </row>
    <row r="819" spans="1:8" x14ac:dyDescent="0.3">
      <c r="A819" s="7">
        <v>43230</v>
      </c>
      <c r="B819" s="4" t="s">
        <v>42</v>
      </c>
      <c r="C819" s="4" t="s">
        <v>43</v>
      </c>
      <c r="D819" s="4">
        <v>1.4916400000000001</v>
      </c>
      <c r="E819" s="4">
        <v>1</v>
      </c>
      <c r="F819" s="97">
        <f t="shared" si="25"/>
        <v>105.250947546627</v>
      </c>
      <c r="G819" s="97">
        <f t="shared" si="24"/>
        <v>105.25094755000001</v>
      </c>
      <c r="H819" s="98" t="s">
        <v>141</v>
      </c>
    </row>
    <row r="820" spans="1:8" x14ac:dyDescent="0.3">
      <c r="A820" s="7">
        <v>43231</v>
      </c>
      <c r="B820" s="4" t="s">
        <v>42</v>
      </c>
      <c r="C820" s="4" t="s">
        <v>43</v>
      </c>
      <c r="D820" s="4">
        <v>1.49316</v>
      </c>
      <c r="E820" s="4">
        <v>1</v>
      </c>
      <c r="F820" s="97">
        <f t="shared" si="25"/>
        <v>105.255248821241</v>
      </c>
      <c r="G820" s="97">
        <f t="shared" si="24"/>
        <v>105.25524882000001</v>
      </c>
      <c r="H820" s="98" t="s">
        <v>141</v>
      </c>
    </row>
    <row r="821" spans="1:8" x14ac:dyDescent="0.3">
      <c r="A821" s="7">
        <v>43234</v>
      </c>
      <c r="B821" s="4" t="s">
        <v>42</v>
      </c>
      <c r="C821" s="4" t="s">
        <v>43</v>
      </c>
      <c r="D821" s="4">
        <v>1.49281</v>
      </c>
      <c r="E821" s="4">
        <v>1</v>
      </c>
      <c r="F821" s="97">
        <f t="shared" si="25"/>
        <v>105.268166322117</v>
      </c>
      <c r="G821" s="97">
        <f t="shared" si="24"/>
        <v>105.26816632000001</v>
      </c>
      <c r="H821" s="98" t="s">
        <v>141</v>
      </c>
    </row>
    <row r="822" spans="1:8" x14ac:dyDescent="0.3">
      <c r="A822" s="7">
        <v>43235</v>
      </c>
      <c r="B822" s="4" t="s">
        <v>42</v>
      </c>
      <c r="C822" s="4" t="s">
        <v>43</v>
      </c>
      <c r="D822" s="4">
        <v>1.4944900000000001</v>
      </c>
      <c r="E822" s="4">
        <v>1</v>
      </c>
      <c r="F822" s="97">
        <f t="shared" si="25"/>
        <v>105.272471674757</v>
      </c>
      <c r="G822" s="97">
        <f t="shared" si="24"/>
        <v>105.27247167</v>
      </c>
      <c r="H822" s="98" t="s">
        <v>141</v>
      </c>
    </row>
    <row r="823" spans="1:8" x14ac:dyDescent="0.3">
      <c r="A823" s="7">
        <v>43236</v>
      </c>
      <c r="B823" s="4" t="s">
        <v>42</v>
      </c>
      <c r="C823" s="4" t="s">
        <v>43</v>
      </c>
      <c r="D823" s="4">
        <v>1.4951399999999999</v>
      </c>
      <c r="E823" s="4">
        <v>1</v>
      </c>
      <c r="F823" s="97">
        <f t="shared" si="25"/>
        <v>105.2767820489</v>
      </c>
      <c r="G823" s="97">
        <f t="shared" si="24"/>
        <v>105.27678204999999</v>
      </c>
      <c r="H823" s="98" t="s">
        <v>141</v>
      </c>
    </row>
    <row r="824" spans="1:8" x14ac:dyDescent="0.3">
      <c r="A824" s="7">
        <v>43237</v>
      </c>
      <c r="B824" s="4" t="s">
        <v>42</v>
      </c>
      <c r="C824" s="4" t="s">
        <v>43</v>
      </c>
      <c r="D824" s="4">
        <v>1.4913700000000001</v>
      </c>
      <c r="E824" s="4">
        <v>1</v>
      </c>
      <c r="F824" s="97">
        <f t="shared" si="25"/>
        <v>105.281094474323</v>
      </c>
      <c r="G824" s="97">
        <f t="shared" si="24"/>
        <v>105.28109447</v>
      </c>
      <c r="H824" s="98" t="s">
        <v>141</v>
      </c>
    </row>
    <row r="825" spans="1:8" x14ac:dyDescent="0.3">
      <c r="A825" s="7">
        <v>43238</v>
      </c>
      <c r="B825" s="4" t="s">
        <v>42</v>
      </c>
      <c r="C825" s="4" t="s">
        <v>43</v>
      </c>
      <c r="D825" s="4">
        <v>1.49193</v>
      </c>
      <c r="E825" s="4">
        <v>1</v>
      </c>
      <c r="F825" s="97">
        <f t="shared" si="25"/>
        <v>105.285396202154</v>
      </c>
      <c r="G825" s="97">
        <f t="shared" si="24"/>
        <v>105.28539619999999</v>
      </c>
      <c r="H825" s="98" t="s">
        <v>141</v>
      </c>
    </row>
    <row r="826" spans="1:8" x14ac:dyDescent="0.3">
      <c r="A826" s="7">
        <v>43241</v>
      </c>
      <c r="B826" s="4" t="s">
        <v>42</v>
      </c>
      <c r="C826" s="4" t="s">
        <v>43</v>
      </c>
      <c r="D826" s="4">
        <v>1.4911099999999999</v>
      </c>
      <c r="E826" s="4">
        <v>1</v>
      </c>
      <c r="F826" s="97">
        <f t="shared" si="25"/>
        <v>105.298306758961</v>
      </c>
      <c r="G826" s="97">
        <f t="shared" si="24"/>
        <v>105.29830676</v>
      </c>
      <c r="H826" s="98" t="s">
        <v>141</v>
      </c>
    </row>
    <row r="827" spans="1:8" x14ac:dyDescent="0.3">
      <c r="A827" s="7">
        <v>43242</v>
      </c>
      <c r="B827" s="4" t="s">
        <v>42</v>
      </c>
      <c r="C827" s="4" t="s">
        <v>43</v>
      </c>
      <c r="D827" s="4">
        <v>1.4891300000000001</v>
      </c>
      <c r="E827" s="4">
        <v>1</v>
      </c>
      <c r="F827" s="97">
        <f t="shared" si="25"/>
        <v>105.302608440008</v>
      </c>
      <c r="G827" s="97">
        <f t="shared" si="24"/>
        <v>105.30260844</v>
      </c>
      <c r="H827" s="98" t="s">
        <v>141</v>
      </c>
    </row>
    <row r="828" spans="1:8" x14ac:dyDescent="0.3">
      <c r="A828" s="7">
        <v>43243</v>
      </c>
      <c r="B828" s="4" t="s">
        <v>42</v>
      </c>
      <c r="C828" s="4" t="s">
        <v>43</v>
      </c>
      <c r="D828" s="4">
        <v>1.4949300000000001</v>
      </c>
      <c r="E828" s="4">
        <v>1</v>
      </c>
      <c r="F828" s="97">
        <f t="shared" si="25"/>
        <v>105.306904584482</v>
      </c>
      <c r="G828" s="97">
        <f t="shared" si="24"/>
        <v>105.30690457999999</v>
      </c>
      <c r="H828" s="98" t="s">
        <v>141</v>
      </c>
    </row>
    <row r="829" spans="1:8" x14ac:dyDescent="0.3">
      <c r="A829" s="7">
        <v>43244</v>
      </c>
      <c r="B829" s="4" t="s">
        <v>42</v>
      </c>
      <c r="C829" s="4" t="s">
        <v>43</v>
      </c>
      <c r="D829" s="4">
        <v>1.49499</v>
      </c>
      <c r="E829" s="4">
        <v>1</v>
      </c>
      <c r="F829" s="97">
        <f t="shared" si="25"/>
        <v>105.31121763793</v>
      </c>
      <c r="G829" s="97">
        <f t="shared" si="24"/>
        <v>105.31121764</v>
      </c>
      <c r="H829" s="98" t="s">
        <v>141</v>
      </c>
    </row>
    <row r="830" spans="1:8" x14ac:dyDescent="0.3">
      <c r="A830" s="7">
        <v>43245</v>
      </c>
      <c r="B830" s="4" t="s">
        <v>42</v>
      </c>
      <c r="C830" s="4" t="s">
        <v>43</v>
      </c>
      <c r="D830" s="4">
        <v>1.49404</v>
      </c>
      <c r="E830" s="4">
        <v>1</v>
      </c>
      <c r="F830" s="97">
        <f t="shared" si="25"/>
        <v>105.315531041143</v>
      </c>
      <c r="G830" s="97">
        <f t="shared" si="24"/>
        <v>105.31553104</v>
      </c>
      <c r="H830" s="98" t="s">
        <v>141</v>
      </c>
    </row>
    <row r="831" spans="1:8" x14ac:dyDescent="0.3">
      <c r="A831" s="7">
        <v>43248</v>
      </c>
      <c r="B831" s="4" t="s">
        <v>42</v>
      </c>
      <c r="C831" s="4" t="s">
        <v>43</v>
      </c>
      <c r="D831" s="4">
        <v>1.4926900000000001</v>
      </c>
      <c r="E831" s="4">
        <v>1</v>
      </c>
      <c r="F831" s="97">
        <f t="shared" si="25"/>
        <v>105.32846355752601</v>
      </c>
      <c r="G831" s="97">
        <f t="shared" si="24"/>
        <v>105.32846356</v>
      </c>
      <c r="H831" s="98" t="s">
        <v>141</v>
      </c>
    </row>
    <row r="832" spans="1:8" x14ac:dyDescent="0.3">
      <c r="A832" s="7">
        <v>43250</v>
      </c>
      <c r="B832" s="4" t="s">
        <v>42</v>
      </c>
      <c r="C832" s="4" t="s">
        <v>43</v>
      </c>
      <c r="D832" s="4">
        <v>1.4933099999999999</v>
      </c>
      <c r="E832" s="4">
        <v>1</v>
      </c>
      <c r="F832" s="97">
        <f t="shared" si="25"/>
        <v>105.337078502418</v>
      </c>
      <c r="G832" s="97">
        <f t="shared" si="24"/>
        <v>105.3370785</v>
      </c>
      <c r="H832" s="98" t="s">
        <v>141</v>
      </c>
    </row>
    <row r="833" spans="1:8" x14ac:dyDescent="0.3">
      <c r="A833" s="7">
        <v>43251</v>
      </c>
      <c r="B833" s="4" t="s">
        <v>42</v>
      </c>
      <c r="C833" s="4" t="s">
        <v>43</v>
      </c>
      <c r="D833" s="4">
        <v>1.4917800000000001</v>
      </c>
      <c r="E833" s="4">
        <v>1</v>
      </c>
      <c r="F833" s="97">
        <f t="shared" si="25"/>
        <v>105.341388116465</v>
      </c>
      <c r="G833" s="97">
        <f t="shared" si="24"/>
        <v>105.34138812</v>
      </c>
      <c r="H833" s="98" t="s">
        <v>141</v>
      </c>
    </row>
    <row r="834" spans="1:8" x14ac:dyDescent="0.3">
      <c r="A834" s="7">
        <v>43252</v>
      </c>
      <c r="B834" s="4" t="s">
        <v>42</v>
      </c>
      <c r="C834" s="4" t="s">
        <v>43</v>
      </c>
      <c r="D834" s="4">
        <v>1.49299</v>
      </c>
      <c r="E834" s="4">
        <v>1</v>
      </c>
      <c r="F834" s="97">
        <f t="shared" si="25"/>
        <v>105.34569349114901</v>
      </c>
      <c r="G834" s="97">
        <f t="shared" si="24"/>
        <v>105.34569349</v>
      </c>
      <c r="H834" s="98" t="s">
        <v>141</v>
      </c>
    </row>
    <row r="835" spans="1:8" x14ac:dyDescent="0.3">
      <c r="A835" s="7">
        <v>43255</v>
      </c>
      <c r="B835" s="4" t="s">
        <v>42</v>
      </c>
      <c r="C835" s="4" t="s">
        <v>43</v>
      </c>
      <c r="D835" s="4">
        <v>1.4889699999999999</v>
      </c>
      <c r="E835" s="4">
        <v>1</v>
      </c>
      <c r="F835" s="97">
        <f t="shared" si="25"/>
        <v>105.358620619937</v>
      </c>
      <c r="G835" s="97">
        <f t="shared" ref="G835:G898" si="26">ROUND(F835,8)</f>
        <v>105.35862062</v>
      </c>
      <c r="H835" s="98" t="s">
        <v>141</v>
      </c>
    </row>
    <row r="836" spans="1:8" x14ac:dyDescent="0.3">
      <c r="A836" s="7">
        <v>43256</v>
      </c>
      <c r="B836" s="4" t="s">
        <v>42</v>
      </c>
      <c r="C836" s="4" t="s">
        <v>43</v>
      </c>
      <c r="D836" s="4">
        <v>1.49434</v>
      </c>
      <c r="E836" s="4">
        <v>1</v>
      </c>
      <c r="F836" s="97">
        <f t="shared" ref="F836:F899" si="27">ROUND(F835*(ROUND(1+D835%*((A836-A835)/365),20)),20)</f>
        <v>105.362918587755</v>
      </c>
      <c r="G836" s="97">
        <f t="shared" si="26"/>
        <v>105.36291859000001</v>
      </c>
      <c r="H836" s="98" t="s">
        <v>141</v>
      </c>
    </row>
    <row r="837" spans="1:8" x14ac:dyDescent="0.3">
      <c r="A837" s="7">
        <v>43257</v>
      </c>
      <c r="B837" s="4" t="s">
        <v>42</v>
      </c>
      <c r="C837" s="4" t="s">
        <v>43</v>
      </c>
      <c r="D837" s="4">
        <v>1.48783</v>
      </c>
      <c r="E837" s="4">
        <v>1</v>
      </c>
      <c r="F837" s="97">
        <f t="shared" si="27"/>
        <v>105.367232232242</v>
      </c>
      <c r="G837" s="97">
        <f t="shared" si="26"/>
        <v>105.36723223</v>
      </c>
      <c r="H837" s="98" t="s">
        <v>141</v>
      </c>
    </row>
    <row r="838" spans="1:8" x14ac:dyDescent="0.3">
      <c r="A838" s="7">
        <v>43258</v>
      </c>
      <c r="B838" s="4" t="s">
        <v>42</v>
      </c>
      <c r="C838" s="4" t="s">
        <v>43</v>
      </c>
      <c r="D838" s="4">
        <v>1.4949300000000001</v>
      </c>
      <c r="E838" s="4">
        <v>1</v>
      </c>
      <c r="F838" s="97">
        <f t="shared" si="27"/>
        <v>105.37152726043701</v>
      </c>
      <c r="G838" s="97">
        <f t="shared" si="26"/>
        <v>105.37152725999999</v>
      </c>
      <c r="H838" s="98" t="s">
        <v>141</v>
      </c>
    </row>
    <row r="839" spans="1:8" x14ac:dyDescent="0.3">
      <c r="A839" s="7">
        <v>43259</v>
      </c>
      <c r="B839" s="4" t="s">
        <v>42</v>
      </c>
      <c r="C839" s="4" t="s">
        <v>43</v>
      </c>
      <c r="D839" s="4">
        <v>1.49502</v>
      </c>
      <c r="E839" s="4">
        <v>1</v>
      </c>
      <c r="F839" s="97">
        <f t="shared" si="27"/>
        <v>105.375842960635</v>
      </c>
      <c r="G839" s="97">
        <f t="shared" si="26"/>
        <v>105.37584296</v>
      </c>
      <c r="H839" s="98" t="s">
        <v>141</v>
      </c>
    </row>
    <row r="840" spans="1:8" x14ac:dyDescent="0.3">
      <c r="A840" s="7">
        <v>43262</v>
      </c>
      <c r="B840" s="4" t="s">
        <v>42</v>
      </c>
      <c r="C840" s="4" t="s">
        <v>43</v>
      </c>
      <c r="D840" s="4">
        <v>1.4945600000000001</v>
      </c>
      <c r="E840" s="4">
        <v>1</v>
      </c>
      <c r="F840" s="97">
        <f t="shared" si="27"/>
        <v>105.388791370997</v>
      </c>
      <c r="G840" s="97">
        <f t="shared" si="26"/>
        <v>105.38879137000001</v>
      </c>
      <c r="H840" s="98" t="s">
        <v>141</v>
      </c>
    </row>
    <row r="841" spans="1:8" x14ac:dyDescent="0.3">
      <c r="A841" s="7">
        <v>43263</v>
      </c>
      <c r="B841" s="4" t="s">
        <v>42</v>
      </c>
      <c r="C841" s="4" t="s">
        <v>43</v>
      </c>
      <c r="D841" s="4">
        <v>1.496</v>
      </c>
      <c r="E841" s="4">
        <v>1</v>
      </c>
      <c r="F841" s="97">
        <f t="shared" si="27"/>
        <v>105.393106709956</v>
      </c>
      <c r="G841" s="97">
        <f t="shared" si="26"/>
        <v>105.39310671</v>
      </c>
      <c r="H841" s="98" t="s">
        <v>141</v>
      </c>
    </row>
    <row r="842" spans="1:8" x14ac:dyDescent="0.3">
      <c r="A842" s="7">
        <v>43264</v>
      </c>
      <c r="B842" s="4" t="s">
        <v>42</v>
      </c>
      <c r="C842" s="4" t="s">
        <v>43</v>
      </c>
      <c r="D842" s="4">
        <v>1.4946299999999999</v>
      </c>
      <c r="E842" s="4">
        <v>1</v>
      </c>
      <c r="F842" s="97">
        <f t="shared" si="27"/>
        <v>105.39742638359</v>
      </c>
      <c r="G842" s="97">
        <f t="shared" si="26"/>
        <v>105.39742638</v>
      </c>
      <c r="H842" s="98" t="s">
        <v>141</v>
      </c>
    </row>
    <row r="843" spans="1:8" x14ac:dyDescent="0.3">
      <c r="A843" s="7">
        <v>43265</v>
      </c>
      <c r="B843" s="4" t="s">
        <v>42</v>
      </c>
      <c r="C843" s="4" t="s">
        <v>43</v>
      </c>
      <c r="D843" s="4">
        <v>1.4844599999999999</v>
      </c>
      <c r="E843" s="4">
        <v>1</v>
      </c>
      <c r="F843" s="97">
        <f t="shared" si="27"/>
        <v>105.401742278258</v>
      </c>
      <c r="G843" s="97">
        <f t="shared" si="26"/>
        <v>105.40174227999999</v>
      </c>
      <c r="H843" s="98" t="s">
        <v>141</v>
      </c>
    </row>
    <row r="844" spans="1:8" x14ac:dyDescent="0.3">
      <c r="A844" s="7">
        <v>43266</v>
      </c>
      <c r="B844" s="4" t="s">
        <v>42</v>
      </c>
      <c r="C844" s="4" t="s">
        <v>43</v>
      </c>
      <c r="D844" s="4">
        <v>1.49312</v>
      </c>
      <c r="E844" s="4">
        <v>1</v>
      </c>
      <c r="F844" s="97">
        <f t="shared" si="27"/>
        <v>105.406028981555</v>
      </c>
      <c r="G844" s="97">
        <f t="shared" si="26"/>
        <v>105.40602898</v>
      </c>
      <c r="H844" s="98" t="s">
        <v>141</v>
      </c>
    </row>
    <row r="845" spans="1:8" x14ac:dyDescent="0.3">
      <c r="A845" s="7">
        <v>43269</v>
      </c>
      <c r="B845" s="4" t="s">
        <v>42</v>
      </c>
      <c r="C845" s="4" t="s">
        <v>43</v>
      </c>
      <c r="D845" s="4">
        <v>1.4941800000000001</v>
      </c>
      <c r="E845" s="4">
        <v>1</v>
      </c>
      <c r="F845" s="97">
        <f t="shared" si="27"/>
        <v>105.418964640458</v>
      </c>
      <c r="G845" s="97">
        <f t="shared" si="26"/>
        <v>105.41896464</v>
      </c>
      <c r="H845" s="98" t="s">
        <v>141</v>
      </c>
    </row>
    <row r="846" spans="1:8" x14ac:dyDescent="0.3">
      <c r="A846" s="7">
        <v>43270</v>
      </c>
      <c r="B846" s="4" t="s">
        <v>42</v>
      </c>
      <c r="C846" s="4" t="s">
        <v>43</v>
      </c>
      <c r="D846" s="4">
        <v>1.49539</v>
      </c>
      <c r="E846" s="4">
        <v>1</v>
      </c>
      <c r="F846" s="97">
        <f t="shared" si="27"/>
        <v>105.42328011740599</v>
      </c>
      <c r="G846" s="97">
        <f t="shared" si="26"/>
        <v>105.42328012</v>
      </c>
      <c r="H846" s="98" t="s">
        <v>141</v>
      </c>
    </row>
    <row r="847" spans="1:8" x14ac:dyDescent="0.3">
      <c r="A847" s="7">
        <v>43271</v>
      </c>
      <c r="B847" s="4" t="s">
        <v>42</v>
      </c>
      <c r="C847" s="4" t="s">
        <v>43</v>
      </c>
      <c r="D847" s="4">
        <v>1.4962800000000001</v>
      </c>
      <c r="E847" s="4">
        <v>1</v>
      </c>
      <c r="F847" s="97">
        <f t="shared" si="27"/>
        <v>105.427599265868</v>
      </c>
      <c r="G847" s="97">
        <f t="shared" si="26"/>
        <v>105.42759927</v>
      </c>
      <c r="H847" s="98" t="s">
        <v>141</v>
      </c>
    </row>
    <row r="848" spans="1:8" x14ac:dyDescent="0.3">
      <c r="A848" s="7">
        <v>43272</v>
      </c>
      <c r="B848" s="4" t="s">
        <v>42</v>
      </c>
      <c r="C848" s="4" t="s">
        <v>43</v>
      </c>
      <c r="D848" s="4">
        <v>1.4941500000000001</v>
      </c>
      <c r="E848" s="4">
        <v>1</v>
      </c>
      <c r="F848" s="97">
        <f t="shared" si="27"/>
        <v>105.43192116198399</v>
      </c>
      <c r="G848" s="97">
        <f t="shared" si="26"/>
        <v>105.43192116</v>
      </c>
      <c r="H848" s="98" t="s">
        <v>141</v>
      </c>
    </row>
    <row r="849" spans="1:8" x14ac:dyDescent="0.3">
      <c r="A849" s="7">
        <v>43273</v>
      </c>
      <c r="B849" s="4" t="s">
        <v>42</v>
      </c>
      <c r="C849" s="4" t="s">
        <v>43</v>
      </c>
      <c r="D849" s="4">
        <v>1.49577</v>
      </c>
      <c r="E849" s="4">
        <v>1</v>
      </c>
      <c r="F849" s="97">
        <f t="shared" si="27"/>
        <v>105.436237082669</v>
      </c>
      <c r="G849" s="97">
        <f t="shared" si="26"/>
        <v>105.43623708</v>
      </c>
      <c r="H849" s="98" t="s">
        <v>141</v>
      </c>
    </row>
    <row r="850" spans="1:8" x14ac:dyDescent="0.3">
      <c r="A850" s="7">
        <v>43276</v>
      </c>
      <c r="B850" s="4" t="s">
        <v>42</v>
      </c>
      <c r="C850" s="4" t="s">
        <v>43</v>
      </c>
      <c r="D850" s="4">
        <v>1.49319</v>
      </c>
      <c r="E850" s="4">
        <v>1</v>
      </c>
      <c r="F850" s="97">
        <f t="shared" si="27"/>
        <v>105.449199413656</v>
      </c>
      <c r="G850" s="97">
        <f t="shared" si="26"/>
        <v>105.44919941000001</v>
      </c>
      <c r="H850" s="98" t="s">
        <v>141</v>
      </c>
    </row>
    <row r="851" spans="1:8" x14ac:dyDescent="0.3">
      <c r="A851" s="7">
        <v>43277</v>
      </c>
      <c r="B851" s="4" t="s">
        <v>42</v>
      </c>
      <c r="C851" s="4" t="s">
        <v>43</v>
      </c>
      <c r="D851" s="4">
        <v>1.4937100000000001</v>
      </c>
      <c r="E851" s="4">
        <v>1</v>
      </c>
      <c r="F851" s="97">
        <f t="shared" si="27"/>
        <v>105.45351326817899</v>
      </c>
      <c r="G851" s="97">
        <f t="shared" si="26"/>
        <v>105.45351327</v>
      </c>
      <c r="H851" s="98" t="s">
        <v>141</v>
      </c>
    </row>
    <row r="852" spans="1:8" x14ac:dyDescent="0.3">
      <c r="A852" s="7">
        <v>43278</v>
      </c>
      <c r="B852" s="4" t="s">
        <v>42</v>
      </c>
      <c r="C852" s="4" t="s">
        <v>43</v>
      </c>
      <c r="D852" s="4">
        <v>1.4958499999999999</v>
      </c>
      <c r="E852" s="4">
        <v>1</v>
      </c>
      <c r="F852" s="97">
        <f t="shared" si="27"/>
        <v>105.457828801529</v>
      </c>
      <c r="G852" s="97">
        <f t="shared" si="26"/>
        <v>105.4578288</v>
      </c>
      <c r="H852" s="98" t="s">
        <v>141</v>
      </c>
    </row>
    <row r="853" spans="1:8" x14ac:dyDescent="0.3">
      <c r="A853" s="7">
        <v>43279</v>
      </c>
      <c r="B853" s="4" t="s">
        <v>42</v>
      </c>
      <c r="C853" s="4" t="s">
        <v>43</v>
      </c>
      <c r="D853" s="4">
        <v>1.4933399999999999</v>
      </c>
      <c r="E853" s="4">
        <v>1</v>
      </c>
      <c r="F853" s="97">
        <f t="shared" si="27"/>
        <v>105.462150694494</v>
      </c>
      <c r="G853" s="97">
        <f t="shared" si="26"/>
        <v>105.46215069</v>
      </c>
      <c r="H853" s="98" t="s">
        <v>141</v>
      </c>
    </row>
    <row r="854" spans="1:8" x14ac:dyDescent="0.3">
      <c r="A854" s="7">
        <v>43280</v>
      </c>
      <c r="B854" s="4" t="s">
        <v>42</v>
      </c>
      <c r="C854" s="4" t="s">
        <v>43</v>
      </c>
      <c r="D854" s="4">
        <v>1.4904500000000001</v>
      </c>
      <c r="E854" s="4">
        <v>1</v>
      </c>
      <c r="F854" s="97">
        <f t="shared" si="27"/>
        <v>105.46646551225101</v>
      </c>
      <c r="G854" s="97">
        <f t="shared" si="26"/>
        <v>105.46646551000001</v>
      </c>
      <c r="H854" s="98" t="s">
        <v>141</v>
      </c>
    </row>
    <row r="855" spans="1:8" x14ac:dyDescent="0.3">
      <c r="A855" s="7">
        <v>43283</v>
      </c>
      <c r="B855" s="4" t="s">
        <v>42</v>
      </c>
      <c r="C855" s="4" t="s">
        <v>43</v>
      </c>
      <c r="D855" s="4">
        <v>1.49017</v>
      </c>
      <c r="E855" s="4">
        <v>1</v>
      </c>
      <c r="F855" s="97">
        <f t="shared" si="27"/>
        <v>105.47938544322599</v>
      </c>
      <c r="G855" s="97">
        <f t="shared" si="26"/>
        <v>105.47938544</v>
      </c>
      <c r="H855" s="98" t="s">
        <v>141</v>
      </c>
    </row>
    <row r="856" spans="1:8" x14ac:dyDescent="0.3">
      <c r="A856" s="7">
        <v>43284</v>
      </c>
      <c r="B856" s="4" t="s">
        <v>42</v>
      </c>
      <c r="C856" s="4" t="s">
        <v>43</v>
      </c>
      <c r="D856" s="4">
        <v>1.49318</v>
      </c>
      <c r="E856" s="4">
        <v>1</v>
      </c>
      <c r="F856" s="97">
        <f t="shared" si="27"/>
        <v>105.483691805303</v>
      </c>
      <c r="G856" s="97">
        <f t="shared" si="26"/>
        <v>105.48369181</v>
      </c>
      <c r="H856" s="98" t="s">
        <v>141</v>
      </c>
    </row>
    <row r="857" spans="1:8" x14ac:dyDescent="0.3">
      <c r="A857" s="7">
        <v>43285</v>
      </c>
      <c r="B857" s="4" t="s">
        <v>42</v>
      </c>
      <c r="C857" s="4" t="s">
        <v>43</v>
      </c>
      <c r="D857" s="4">
        <v>1.49474</v>
      </c>
      <c r="E857" s="4">
        <v>1</v>
      </c>
      <c r="F857" s="97">
        <f t="shared" si="27"/>
        <v>105.48800704198599</v>
      </c>
      <c r="G857" s="97">
        <f t="shared" si="26"/>
        <v>105.48800704</v>
      </c>
      <c r="H857" s="98" t="s">
        <v>141</v>
      </c>
    </row>
    <row r="858" spans="1:8" x14ac:dyDescent="0.3">
      <c r="A858" s="7">
        <v>43286</v>
      </c>
      <c r="B858" s="4" t="s">
        <v>42</v>
      </c>
      <c r="C858" s="4" t="s">
        <v>43</v>
      </c>
      <c r="D858" s="4">
        <v>1.49414</v>
      </c>
      <c r="E858" s="4">
        <v>1</v>
      </c>
      <c r="F858" s="97">
        <f t="shared" si="27"/>
        <v>105.49232696372999</v>
      </c>
      <c r="G858" s="97">
        <f t="shared" si="26"/>
        <v>105.49232696</v>
      </c>
      <c r="H858" s="98" t="s">
        <v>141</v>
      </c>
    </row>
    <row r="859" spans="1:8" x14ac:dyDescent="0.3">
      <c r="A859" s="7">
        <v>43287</v>
      </c>
      <c r="B859" s="4" t="s">
        <v>42</v>
      </c>
      <c r="C859" s="4" t="s">
        <v>43</v>
      </c>
      <c r="D859" s="4">
        <v>1.4925900000000001</v>
      </c>
      <c r="E859" s="4">
        <v>1</v>
      </c>
      <c r="F859" s="97">
        <f t="shared" si="27"/>
        <v>105.49664532826201</v>
      </c>
      <c r="G859" s="97">
        <f t="shared" si="26"/>
        <v>105.49664533000001</v>
      </c>
      <c r="H859" s="98" t="s">
        <v>141</v>
      </c>
    </row>
    <row r="860" spans="1:8" x14ac:dyDescent="0.3">
      <c r="A860" s="7">
        <v>43290</v>
      </c>
      <c r="B860" s="4" t="s">
        <v>42</v>
      </c>
      <c r="C860" s="4" t="s">
        <v>43</v>
      </c>
      <c r="D860" s="4">
        <v>1.4944500000000001</v>
      </c>
      <c r="E860" s="4">
        <v>1</v>
      </c>
      <c r="F860" s="97">
        <f t="shared" si="27"/>
        <v>105.509587512195</v>
      </c>
      <c r="G860" s="97">
        <f t="shared" si="26"/>
        <v>105.50958751</v>
      </c>
      <c r="H860" s="98" t="s">
        <v>141</v>
      </c>
    </row>
    <row r="861" spans="1:8" x14ac:dyDescent="0.3">
      <c r="A861" s="7">
        <v>43291</v>
      </c>
      <c r="B861" s="4" t="s">
        <v>42</v>
      </c>
      <c r="C861" s="4" t="s">
        <v>43</v>
      </c>
      <c r="D861" s="4">
        <v>1.4936700000000001</v>
      </c>
      <c r="E861" s="4">
        <v>1</v>
      </c>
      <c r="F861" s="97">
        <f t="shared" si="27"/>
        <v>105.51390747940199</v>
      </c>
      <c r="G861" s="97">
        <f t="shared" si="26"/>
        <v>105.51390748</v>
      </c>
      <c r="H861" s="98" t="s">
        <v>141</v>
      </c>
    </row>
    <row r="862" spans="1:8" x14ac:dyDescent="0.3">
      <c r="A862" s="7">
        <v>43292</v>
      </c>
      <c r="B862" s="4" t="s">
        <v>42</v>
      </c>
      <c r="C862" s="4" t="s">
        <v>43</v>
      </c>
      <c r="D862" s="4">
        <v>1.49224</v>
      </c>
      <c r="E862" s="4">
        <v>1</v>
      </c>
      <c r="F862" s="97">
        <f t="shared" si="27"/>
        <v>105.518225368667</v>
      </c>
      <c r="G862" s="97">
        <f t="shared" si="26"/>
        <v>105.51822537</v>
      </c>
      <c r="H862" s="98" t="s">
        <v>141</v>
      </c>
    </row>
    <row r="863" spans="1:8" x14ac:dyDescent="0.3">
      <c r="A863" s="7">
        <v>43293</v>
      </c>
      <c r="B863" s="4" t="s">
        <v>42</v>
      </c>
      <c r="C863" s="4" t="s">
        <v>43</v>
      </c>
      <c r="D863" s="4">
        <v>1.4947699999999999</v>
      </c>
      <c r="E863" s="4">
        <v>1</v>
      </c>
      <c r="F863" s="97">
        <f t="shared" si="27"/>
        <v>105.52253930062901</v>
      </c>
      <c r="G863" s="97">
        <f t="shared" si="26"/>
        <v>105.52253930000001</v>
      </c>
      <c r="H863" s="98" t="s">
        <v>141</v>
      </c>
    </row>
    <row r="864" spans="1:8" x14ac:dyDescent="0.3">
      <c r="A864" s="7">
        <v>43294</v>
      </c>
      <c r="B864" s="4" t="s">
        <v>42</v>
      </c>
      <c r="C864" s="4" t="s">
        <v>43</v>
      </c>
      <c r="D864" s="4">
        <v>1.4941</v>
      </c>
      <c r="E864" s="4">
        <v>1</v>
      </c>
      <c r="F864" s="97">
        <f t="shared" si="27"/>
        <v>105.526860723261</v>
      </c>
      <c r="G864" s="97">
        <f t="shared" si="26"/>
        <v>105.52686072</v>
      </c>
      <c r="H864" s="98" t="s">
        <v>141</v>
      </c>
    </row>
    <row r="865" spans="1:8" x14ac:dyDescent="0.3">
      <c r="A865" s="7">
        <v>43297</v>
      </c>
      <c r="B865" s="4" t="s">
        <v>42</v>
      </c>
      <c r="C865" s="4" t="s">
        <v>43</v>
      </c>
      <c r="D865" s="4">
        <v>1.49333</v>
      </c>
      <c r="E865" s="4">
        <v>1</v>
      </c>
      <c r="F865" s="97">
        <f t="shared" si="27"/>
        <v>105.539819710873</v>
      </c>
      <c r="G865" s="97">
        <f t="shared" si="26"/>
        <v>105.53981971</v>
      </c>
      <c r="H865" s="98" t="s">
        <v>141</v>
      </c>
    </row>
    <row r="866" spans="1:8" x14ac:dyDescent="0.3">
      <c r="A866" s="7">
        <v>43298</v>
      </c>
      <c r="B866" s="4" t="s">
        <v>42</v>
      </c>
      <c r="C866" s="4" t="s">
        <v>43</v>
      </c>
      <c r="D866" s="4">
        <v>1.49353</v>
      </c>
      <c r="E866" s="4">
        <v>1</v>
      </c>
      <c r="F866" s="97">
        <f t="shared" si="27"/>
        <v>105.54413767742</v>
      </c>
      <c r="G866" s="97">
        <f t="shared" si="26"/>
        <v>105.54413768000001</v>
      </c>
      <c r="H866" s="98" t="s">
        <v>141</v>
      </c>
    </row>
    <row r="867" spans="1:8" x14ac:dyDescent="0.3">
      <c r="A867" s="7">
        <v>43299</v>
      </c>
      <c r="B867" s="4" t="s">
        <v>42</v>
      </c>
      <c r="C867" s="4" t="s">
        <v>43</v>
      </c>
      <c r="D867" s="4">
        <v>1.4948999999999999</v>
      </c>
      <c r="E867" s="4">
        <v>1</v>
      </c>
      <c r="F867" s="97">
        <f t="shared" si="27"/>
        <v>105.54845639895299</v>
      </c>
      <c r="G867" s="97">
        <f t="shared" si="26"/>
        <v>105.54845640000001</v>
      </c>
      <c r="H867" s="98" t="s">
        <v>141</v>
      </c>
    </row>
    <row r="868" spans="1:8" x14ac:dyDescent="0.3">
      <c r="A868" s="7">
        <v>43300</v>
      </c>
      <c r="B868" s="4" t="s">
        <v>42</v>
      </c>
      <c r="C868" s="4" t="s">
        <v>43</v>
      </c>
      <c r="D868" s="4">
        <v>1.4953799999999999</v>
      </c>
      <c r="E868" s="4">
        <v>1</v>
      </c>
      <c r="F868" s="97">
        <f t="shared" si="27"/>
        <v>105.55277925888301</v>
      </c>
      <c r="G868" s="97">
        <f t="shared" si="26"/>
        <v>105.55277925999999</v>
      </c>
      <c r="H868" s="98" t="s">
        <v>141</v>
      </c>
    </row>
    <row r="869" spans="1:8" x14ac:dyDescent="0.3">
      <c r="A869" s="7">
        <v>43301</v>
      </c>
      <c r="B869" s="4" t="s">
        <v>42</v>
      </c>
      <c r="C869" s="4" t="s">
        <v>43</v>
      </c>
      <c r="D869" s="4">
        <v>1.4921500000000001</v>
      </c>
      <c r="E869" s="4">
        <v>1</v>
      </c>
      <c r="F869" s="97">
        <f t="shared" si="27"/>
        <v>105.557103683953</v>
      </c>
      <c r="G869" s="97">
        <f t="shared" si="26"/>
        <v>105.55710368</v>
      </c>
      <c r="H869" s="98" t="s">
        <v>141</v>
      </c>
    </row>
    <row r="870" spans="1:8" x14ac:dyDescent="0.3">
      <c r="A870" s="7">
        <v>43304</v>
      </c>
      <c r="B870" s="4" t="s">
        <v>42</v>
      </c>
      <c r="C870" s="4" t="s">
        <v>43</v>
      </c>
      <c r="D870" s="4">
        <v>1.4963500000000001</v>
      </c>
      <c r="E870" s="4">
        <v>1</v>
      </c>
      <c r="F870" s="97">
        <f t="shared" si="27"/>
        <v>105.570049467426</v>
      </c>
      <c r="G870" s="97">
        <f t="shared" si="26"/>
        <v>105.57004947</v>
      </c>
      <c r="H870" s="98" t="s">
        <v>141</v>
      </c>
    </row>
    <row r="871" spans="1:8" x14ac:dyDescent="0.3">
      <c r="A871" s="7">
        <v>43305</v>
      </c>
      <c r="B871" s="4" t="s">
        <v>42</v>
      </c>
      <c r="C871" s="4" t="s">
        <v>43</v>
      </c>
      <c r="D871" s="4">
        <v>1.4919</v>
      </c>
      <c r="E871" s="4">
        <v>1</v>
      </c>
      <c r="F871" s="97">
        <f t="shared" si="27"/>
        <v>105.57437740560501</v>
      </c>
      <c r="G871" s="97">
        <f t="shared" si="26"/>
        <v>105.57437741</v>
      </c>
      <c r="H871" s="98" t="s">
        <v>141</v>
      </c>
    </row>
    <row r="872" spans="1:8" x14ac:dyDescent="0.3">
      <c r="A872" s="7">
        <v>43306</v>
      </c>
      <c r="B872" s="4" t="s">
        <v>42</v>
      </c>
      <c r="C872" s="4" t="s">
        <v>43</v>
      </c>
      <c r="D872" s="4">
        <v>1.4954000000000001</v>
      </c>
      <c r="E872" s="4">
        <v>1</v>
      </c>
      <c r="F872" s="97">
        <f t="shared" si="27"/>
        <v>105.578692649814</v>
      </c>
      <c r="G872" s="97">
        <f t="shared" si="26"/>
        <v>105.57869264999999</v>
      </c>
      <c r="H872" s="98" t="s">
        <v>141</v>
      </c>
    </row>
    <row r="873" spans="1:8" x14ac:dyDescent="0.3">
      <c r="A873" s="7">
        <v>43307</v>
      </c>
      <c r="B873" s="4" t="s">
        <v>42</v>
      </c>
      <c r="C873" s="4" t="s">
        <v>43</v>
      </c>
      <c r="D873" s="4">
        <v>1.49492</v>
      </c>
      <c r="E873" s="4">
        <v>1</v>
      </c>
      <c r="F873" s="97">
        <f t="shared" si="27"/>
        <v>105.583018194389</v>
      </c>
      <c r="G873" s="97">
        <f t="shared" si="26"/>
        <v>105.58301819</v>
      </c>
      <c r="H873" s="98" t="s">
        <v>141</v>
      </c>
    </row>
    <row r="874" spans="1:8" x14ac:dyDescent="0.3">
      <c r="A874" s="7">
        <v>43312</v>
      </c>
      <c r="B874" s="4" t="s">
        <v>42</v>
      </c>
      <c r="C874" s="4" t="s">
        <v>43</v>
      </c>
      <c r="D874" s="4">
        <v>1.49291</v>
      </c>
      <c r="E874" s="4">
        <v>1</v>
      </c>
      <c r="F874" s="97">
        <f t="shared" si="27"/>
        <v>105.604639860904</v>
      </c>
      <c r="G874" s="97">
        <f t="shared" si="26"/>
        <v>105.60463986000001</v>
      </c>
      <c r="H874" s="98" t="s">
        <v>141</v>
      </c>
    </row>
    <row r="875" spans="1:8" x14ac:dyDescent="0.3">
      <c r="A875" s="7">
        <v>43313</v>
      </c>
      <c r="B875" s="4" t="s">
        <v>42</v>
      </c>
      <c r="C875" s="4" t="s">
        <v>43</v>
      </c>
      <c r="D875" s="4">
        <v>1.48898</v>
      </c>
      <c r="E875" s="4">
        <v>1</v>
      </c>
      <c r="F875" s="97">
        <f t="shared" si="27"/>
        <v>105.60895926427099</v>
      </c>
      <c r="G875" s="97">
        <f t="shared" si="26"/>
        <v>105.60895926000001</v>
      </c>
      <c r="H875" s="98" t="s">
        <v>141</v>
      </c>
    </row>
    <row r="876" spans="1:8" x14ac:dyDescent="0.3">
      <c r="A876" s="7">
        <v>43314</v>
      </c>
      <c r="B876" s="4" t="s">
        <v>42</v>
      </c>
      <c r="C876" s="4" t="s">
        <v>43</v>
      </c>
      <c r="D876" s="4">
        <v>1.49403</v>
      </c>
      <c r="E876" s="4">
        <v>1</v>
      </c>
      <c r="F876" s="97">
        <f t="shared" si="27"/>
        <v>105.613267473262</v>
      </c>
      <c r="G876" s="97">
        <f t="shared" si="26"/>
        <v>105.61326747</v>
      </c>
      <c r="H876" s="98" t="s">
        <v>141</v>
      </c>
    </row>
    <row r="877" spans="1:8" x14ac:dyDescent="0.3">
      <c r="A877" s="7">
        <v>43315</v>
      </c>
      <c r="B877" s="4" t="s">
        <v>42</v>
      </c>
      <c r="C877" s="4" t="s">
        <v>43</v>
      </c>
      <c r="D877" s="4">
        <v>1.4937</v>
      </c>
      <c r="E877" s="4">
        <v>1</v>
      </c>
      <c r="F877" s="97">
        <f t="shared" si="27"/>
        <v>105.617590470249</v>
      </c>
      <c r="G877" s="97">
        <f t="shared" si="26"/>
        <v>105.61759047</v>
      </c>
      <c r="H877" s="98" t="s">
        <v>141</v>
      </c>
    </row>
    <row r="878" spans="1:8" x14ac:dyDescent="0.3">
      <c r="A878" s="7">
        <v>43318</v>
      </c>
      <c r="B878" s="4" t="s">
        <v>42</v>
      </c>
      <c r="C878" s="4" t="s">
        <v>43</v>
      </c>
      <c r="D878" s="4">
        <v>1.4932000000000001</v>
      </c>
      <c r="E878" s="4">
        <v>1</v>
      </c>
      <c r="F878" s="97">
        <f t="shared" si="27"/>
        <v>105.630557127362</v>
      </c>
      <c r="G878" s="97">
        <f t="shared" si="26"/>
        <v>105.63055713</v>
      </c>
      <c r="H878" s="98" t="s">
        <v>141</v>
      </c>
    </row>
    <row r="879" spans="1:8" x14ac:dyDescent="0.3">
      <c r="A879" s="7">
        <v>43319</v>
      </c>
      <c r="B879" s="4" t="s">
        <v>42</v>
      </c>
      <c r="C879" s="4" t="s">
        <v>43</v>
      </c>
      <c r="D879" s="4">
        <v>1.49495</v>
      </c>
      <c r="E879" s="4">
        <v>1</v>
      </c>
      <c r="F879" s="97">
        <f t="shared" si="27"/>
        <v>105.634878430044</v>
      </c>
      <c r="G879" s="97">
        <f t="shared" si="26"/>
        <v>105.63487843</v>
      </c>
      <c r="H879" s="98" t="s">
        <v>141</v>
      </c>
    </row>
    <row r="880" spans="1:8" x14ac:dyDescent="0.3">
      <c r="A880" s="7">
        <v>43320</v>
      </c>
      <c r="B880" s="4" t="s">
        <v>42</v>
      </c>
      <c r="C880" s="4" t="s">
        <v>43</v>
      </c>
      <c r="D880" s="4">
        <v>1.49438</v>
      </c>
      <c r="E880" s="4">
        <v>1</v>
      </c>
      <c r="F880" s="97">
        <f t="shared" si="27"/>
        <v>105.639204974195</v>
      </c>
      <c r="G880" s="97">
        <f t="shared" si="26"/>
        <v>105.63920496999999</v>
      </c>
      <c r="H880" s="98" t="s">
        <v>141</v>
      </c>
    </row>
    <row r="881" spans="1:8" x14ac:dyDescent="0.3">
      <c r="A881" s="7">
        <v>43321</v>
      </c>
      <c r="B881" s="4" t="s">
        <v>42</v>
      </c>
      <c r="C881" s="4" t="s">
        <v>43</v>
      </c>
      <c r="D881" s="4">
        <v>1.4953000000000001</v>
      </c>
      <c r="E881" s="4">
        <v>1</v>
      </c>
      <c r="F881" s="97">
        <f t="shared" si="27"/>
        <v>105.64353004584299</v>
      </c>
      <c r="G881" s="97">
        <f t="shared" si="26"/>
        <v>105.64353005</v>
      </c>
      <c r="H881" s="98" t="s">
        <v>141</v>
      </c>
    </row>
    <row r="882" spans="1:8" x14ac:dyDescent="0.3">
      <c r="A882" s="7">
        <v>43322</v>
      </c>
      <c r="B882" s="4" t="s">
        <v>42</v>
      </c>
      <c r="C882" s="4" t="s">
        <v>43</v>
      </c>
      <c r="D882" s="4">
        <v>1.48587</v>
      </c>
      <c r="E882" s="4">
        <v>1</v>
      </c>
      <c r="F882" s="97">
        <f t="shared" si="27"/>
        <v>105.647857957363</v>
      </c>
      <c r="G882" s="97">
        <f t="shared" si="26"/>
        <v>105.64785796</v>
      </c>
      <c r="H882" s="98" t="s">
        <v>141</v>
      </c>
    </row>
    <row r="883" spans="1:8" x14ac:dyDescent="0.3">
      <c r="A883" s="7">
        <v>43326</v>
      </c>
      <c r="B883" s="4" t="s">
        <v>42</v>
      </c>
      <c r="C883" s="4" t="s">
        <v>43</v>
      </c>
      <c r="D883" s="4">
        <v>1.4909300000000001</v>
      </c>
      <c r="E883" s="4">
        <v>1</v>
      </c>
      <c r="F883" s="97">
        <f t="shared" si="27"/>
        <v>105.665061133549</v>
      </c>
      <c r="G883" s="97">
        <f t="shared" si="26"/>
        <v>105.66506113</v>
      </c>
      <c r="H883" s="98" t="s">
        <v>141</v>
      </c>
    </row>
    <row r="884" spans="1:8" x14ac:dyDescent="0.3">
      <c r="A884" s="7">
        <v>43327</v>
      </c>
      <c r="B884" s="4" t="s">
        <v>42</v>
      </c>
      <c r="C884" s="4" t="s">
        <v>43</v>
      </c>
      <c r="D884" s="4">
        <v>1.49353</v>
      </c>
      <c r="E884" s="4">
        <v>1</v>
      </c>
      <c r="F884" s="97">
        <f t="shared" si="27"/>
        <v>105.669377276278</v>
      </c>
      <c r="G884" s="97">
        <f t="shared" si="26"/>
        <v>105.66937728000001</v>
      </c>
      <c r="H884" s="98" t="s">
        <v>141</v>
      </c>
    </row>
    <row r="885" spans="1:8" x14ac:dyDescent="0.3">
      <c r="A885" s="7">
        <v>43328</v>
      </c>
      <c r="B885" s="4" t="s">
        <v>42</v>
      </c>
      <c r="C885" s="4" t="s">
        <v>43</v>
      </c>
      <c r="D885" s="4">
        <v>1.4942800000000001</v>
      </c>
      <c r="E885" s="4">
        <v>1</v>
      </c>
      <c r="F885" s="97">
        <f t="shared" si="27"/>
        <v>105.673701122444</v>
      </c>
      <c r="G885" s="97">
        <f t="shared" si="26"/>
        <v>105.67370112</v>
      </c>
      <c r="H885" s="98" t="s">
        <v>141</v>
      </c>
    </row>
    <row r="886" spans="1:8" x14ac:dyDescent="0.3">
      <c r="A886" s="7">
        <v>43329</v>
      </c>
      <c r="B886" s="4" t="s">
        <v>42</v>
      </c>
      <c r="C886" s="4" t="s">
        <v>43</v>
      </c>
      <c r="D886" s="4">
        <v>1.4938800000000001</v>
      </c>
      <c r="E886" s="4">
        <v>1</v>
      </c>
      <c r="F886" s="97">
        <f t="shared" si="27"/>
        <v>105.678027316913</v>
      </c>
      <c r="G886" s="97">
        <f t="shared" si="26"/>
        <v>105.67802732</v>
      </c>
      <c r="H886" s="98" t="s">
        <v>141</v>
      </c>
    </row>
    <row r="887" spans="1:8" x14ac:dyDescent="0.3">
      <c r="A887" s="7">
        <v>43332</v>
      </c>
      <c r="B887" s="4" t="s">
        <v>42</v>
      </c>
      <c r="C887" s="4" t="s">
        <v>43</v>
      </c>
      <c r="D887" s="4">
        <v>1.4944900000000001</v>
      </c>
      <c r="E887" s="4">
        <v>1</v>
      </c>
      <c r="F887" s="97">
        <f t="shared" si="27"/>
        <v>105.691002957306</v>
      </c>
      <c r="G887" s="97">
        <f t="shared" si="26"/>
        <v>105.69100296000001</v>
      </c>
      <c r="H887" s="98" t="s">
        <v>141</v>
      </c>
    </row>
    <row r="888" spans="1:8" x14ac:dyDescent="0.3">
      <c r="A888" s="7">
        <v>43333</v>
      </c>
      <c r="B888" s="4" t="s">
        <v>42</v>
      </c>
      <c r="C888" s="4" t="s">
        <v>43</v>
      </c>
      <c r="D888" s="4">
        <v>1.4951099999999999</v>
      </c>
      <c r="E888" s="4">
        <v>1</v>
      </c>
      <c r="F888" s="97">
        <f t="shared" si="27"/>
        <v>105.695330468183</v>
      </c>
      <c r="G888" s="97">
        <f t="shared" si="26"/>
        <v>105.69533047</v>
      </c>
      <c r="H888" s="98" t="s">
        <v>141</v>
      </c>
    </row>
    <row r="889" spans="1:8" x14ac:dyDescent="0.3">
      <c r="A889" s="7">
        <v>43334</v>
      </c>
      <c r="B889" s="4" t="s">
        <v>42</v>
      </c>
      <c r="C889" s="4" t="s">
        <v>43</v>
      </c>
      <c r="D889" s="4">
        <v>1.49526</v>
      </c>
      <c r="E889" s="4">
        <v>1</v>
      </c>
      <c r="F889" s="97">
        <f t="shared" si="27"/>
        <v>105.699659951623</v>
      </c>
      <c r="G889" s="97">
        <f t="shared" si="26"/>
        <v>105.69965995</v>
      </c>
      <c r="H889" s="98" t="s">
        <v>141</v>
      </c>
    </row>
    <row r="890" spans="1:8" x14ac:dyDescent="0.3">
      <c r="A890" s="7">
        <v>43335</v>
      </c>
      <c r="B890" s="4" t="s">
        <v>42</v>
      </c>
      <c r="C890" s="4" t="s">
        <v>43</v>
      </c>
      <c r="D890" s="4">
        <v>1.49247</v>
      </c>
      <c r="E890" s="4">
        <v>1</v>
      </c>
      <c r="F890" s="97">
        <f t="shared" si="27"/>
        <v>105.703990046789</v>
      </c>
      <c r="G890" s="97">
        <f t="shared" si="26"/>
        <v>105.70399005</v>
      </c>
      <c r="H890" s="98" t="s">
        <v>141</v>
      </c>
    </row>
    <row r="891" spans="1:8" x14ac:dyDescent="0.3">
      <c r="A891" s="7">
        <v>43336</v>
      </c>
      <c r="B891" s="4" t="s">
        <v>42</v>
      </c>
      <c r="C891" s="4" t="s">
        <v>43</v>
      </c>
      <c r="D891" s="4">
        <v>1.4911700000000001</v>
      </c>
      <c r="E891" s="4">
        <v>1</v>
      </c>
      <c r="F891" s="97">
        <f t="shared" si="27"/>
        <v>105.70831223950201</v>
      </c>
      <c r="G891" s="97">
        <f t="shared" si="26"/>
        <v>105.70831224</v>
      </c>
      <c r="H891" s="98" t="s">
        <v>141</v>
      </c>
    </row>
    <row r="892" spans="1:8" x14ac:dyDescent="0.3">
      <c r="A892" s="7">
        <v>43339</v>
      </c>
      <c r="B892" s="4" t="s">
        <v>42</v>
      </c>
      <c r="C892" s="4" t="s">
        <v>43</v>
      </c>
      <c r="D892" s="4">
        <v>1.4901800000000001</v>
      </c>
      <c r="E892" s="4">
        <v>1</v>
      </c>
      <c r="F892" s="97">
        <f t="shared" si="27"/>
        <v>105.721268052979</v>
      </c>
      <c r="G892" s="97">
        <f t="shared" si="26"/>
        <v>105.72126805000001</v>
      </c>
      <c r="H892" s="98" t="s">
        <v>141</v>
      </c>
    </row>
    <row r="893" spans="1:8" x14ac:dyDescent="0.3">
      <c r="A893" s="7">
        <v>43340</v>
      </c>
      <c r="B893" s="4" t="s">
        <v>42</v>
      </c>
      <c r="C893" s="4" t="s">
        <v>43</v>
      </c>
      <c r="D893" s="4">
        <v>1.4948300000000001</v>
      </c>
      <c r="E893" s="4">
        <v>1</v>
      </c>
      <c r="F893" s="97">
        <f t="shared" si="27"/>
        <v>105.72558431925999</v>
      </c>
      <c r="G893" s="97">
        <f t="shared" si="26"/>
        <v>105.72558432</v>
      </c>
      <c r="H893" s="98" t="s">
        <v>141</v>
      </c>
    </row>
    <row r="894" spans="1:8" x14ac:dyDescent="0.3">
      <c r="A894" s="7">
        <v>43341</v>
      </c>
      <c r="B894" s="4" t="s">
        <v>42</v>
      </c>
      <c r="C894" s="4" t="s">
        <v>43</v>
      </c>
      <c r="D894" s="4">
        <v>1.49251</v>
      </c>
      <c r="E894" s="4">
        <v>1</v>
      </c>
      <c r="F894" s="97">
        <f t="shared" si="27"/>
        <v>105.72991423091</v>
      </c>
      <c r="G894" s="97">
        <f t="shared" si="26"/>
        <v>105.72991423000001</v>
      </c>
      <c r="H894" s="98" t="s">
        <v>141</v>
      </c>
    </row>
    <row r="895" spans="1:8" x14ac:dyDescent="0.3">
      <c r="A895" s="7">
        <v>43342</v>
      </c>
      <c r="B895" s="4" t="s">
        <v>42</v>
      </c>
      <c r="C895" s="4" t="s">
        <v>43</v>
      </c>
      <c r="D895" s="4">
        <v>1.4950699999999999</v>
      </c>
      <c r="E895" s="4">
        <v>1</v>
      </c>
      <c r="F895" s="97">
        <f t="shared" si="27"/>
        <v>105.73423759952</v>
      </c>
      <c r="G895" s="97">
        <f t="shared" si="26"/>
        <v>105.7342376</v>
      </c>
      <c r="H895" s="98" t="s">
        <v>141</v>
      </c>
    </row>
    <row r="896" spans="1:8" x14ac:dyDescent="0.3">
      <c r="A896" s="7">
        <v>43343</v>
      </c>
      <c r="B896" s="4" t="s">
        <v>42</v>
      </c>
      <c r="C896" s="4" t="s">
        <v>43</v>
      </c>
      <c r="D896" s="4">
        <v>1.49163</v>
      </c>
      <c r="E896" s="4">
        <v>1</v>
      </c>
      <c r="F896" s="97">
        <f t="shared" si="27"/>
        <v>105.73856856079701</v>
      </c>
      <c r="G896" s="97">
        <f t="shared" si="26"/>
        <v>105.73856856</v>
      </c>
      <c r="H896" s="98" t="s">
        <v>141</v>
      </c>
    </row>
    <row r="897" spans="1:8" x14ac:dyDescent="0.3">
      <c r="A897" s="7">
        <v>43346</v>
      </c>
      <c r="B897" s="4" t="s">
        <v>42</v>
      </c>
      <c r="C897" s="4" t="s">
        <v>43</v>
      </c>
      <c r="D897" s="4">
        <v>1.49291</v>
      </c>
      <c r="E897" s="4">
        <v>1</v>
      </c>
      <c r="F897" s="97">
        <f t="shared" si="27"/>
        <v>105.75153208033301</v>
      </c>
      <c r="G897" s="97">
        <f t="shared" si="26"/>
        <v>105.75153208</v>
      </c>
      <c r="H897" s="98" t="s">
        <v>141</v>
      </c>
    </row>
    <row r="898" spans="1:8" x14ac:dyDescent="0.3">
      <c r="A898" s="7">
        <v>43347</v>
      </c>
      <c r="B898" s="4" t="s">
        <v>42</v>
      </c>
      <c r="C898" s="4" t="s">
        <v>43</v>
      </c>
      <c r="D898" s="4">
        <v>1.49417</v>
      </c>
      <c r="E898" s="4">
        <v>1</v>
      </c>
      <c r="F898" s="97">
        <f t="shared" si="27"/>
        <v>105.75585749183401</v>
      </c>
      <c r="G898" s="97">
        <f t="shared" si="26"/>
        <v>105.75585749</v>
      </c>
      <c r="H898" s="98" t="s">
        <v>141</v>
      </c>
    </row>
    <row r="899" spans="1:8" x14ac:dyDescent="0.3">
      <c r="A899" s="7">
        <v>43348</v>
      </c>
      <c r="B899" s="4" t="s">
        <v>42</v>
      </c>
      <c r="C899" s="4" t="s">
        <v>43</v>
      </c>
      <c r="D899" s="4">
        <v>1.49502</v>
      </c>
      <c r="E899" s="4">
        <v>1</v>
      </c>
      <c r="F899" s="97">
        <f t="shared" si="27"/>
        <v>105.760186731</v>
      </c>
      <c r="G899" s="97">
        <f t="shared" ref="G899:G962" si="28">ROUND(F899,8)</f>
        <v>105.76018673</v>
      </c>
      <c r="H899" s="98" t="s">
        <v>141</v>
      </c>
    </row>
    <row r="900" spans="1:8" x14ac:dyDescent="0.3">
      <c r="A900" s="7">
        <v>43349</v>
      </c>
      <c r="B900" s="4" t="s">
        <v>42</v>
      </c>
      <c r="C900" s="4" t="s">
        <v>43</v>
      </c>
      <c r="D900" s="4">
        <v>1.4919899999999999</v>
      </c>
      <c r="E900" s="4">
        <v>1</v>
      </c>
      <c r="F900" s="97">
        <f t="shared" ref="F900:F963" si="29">ROUND(F899*(ROUND(1+D899%*((A900-A899)/365),20)),20)</f>
        <v>105.764518610297</v>
      </c>
      <c r="G900" s="97">
        <f t="shared" si="28"/>
        <v>105.76451861</v>
      </c>
      <c r="H900" s="98" t="s">
        <v>141</v>
      </c>
    </row>
    <row r="901" spans="1:8" x14ac:dyDescent="0.3">
      <c r="A901" s="7">
        <v>43350</v>
      </c>
      <c r="B901" s="4" t="s">
        <v>42</v>
      </c>
      <c r="C901" s="4" t="s">
        <v>43</v>
      </c>
      <c r="D901" s="4">
        <v>1.4914099999999999</v>
      </c>
      <c r="E901" s="4">
        <v>1</v>
      </c>
      <c r="F901" s="97">
        <f t="shared" si="29"/>
        <v>105.768841887123</v>
      </c>
      <c r="G901" s="97">
        <f t="shared" si="28"/>
        <v>105.76884189</v>
      </c>
      <c r="H901" s="98" t="s">
        <v>141</v>
      </c>
    </row>
    <row r="902" spans="1:8" x14ac:dyDescent="0.3">
      <c r="A902" s="7">
        <v>43353</v>
      </c>
      <c r="B902" s="4" t="s">
        <v>42</v>
      </c>
      <c r="C902" s="4" t="s">
        <v>43</v>
      </c>
      <c r="D902" s="4">
        <v>1.4901800000000001</v>
      </c>
      <c r="E902" s="4">
        <v>1</v>
      </c>
      <c r="F902" s="97">
        <f t="shared" si="29"/>
        <v>105.78180720562899</v>
      </c>
      <c r="G902" s="97">
        <f t="shared" si="28"/>
        <v>105.78180721</v>
      </c>
      <c r="H902" s="98" t="s">
        <v>141</v>
      </c>
    </row>
    <row r="903" spans="1:8" x14ac:dyDescent="0.3">
      <c r="A903" s="7">
        <v>43354</v>
      </c>
      <c r="B903" s="4" t="s">
        <v>42</v>
      </c>
      <c r="C903" s="4" t="s">
        <v>43</v>
      </c>
      <c r="D903" s="4">
        <v>1.4925999999999999</v>
      </c>
      <c r="E903" s="4">
        <v>1</v>
      </c>
      <c r="F903" s="97">
        <f t="shared" si="29"/>
        <v>105.78612594353299</v>
      </c>
      <c r="G903" s="97">
        <f t="shared" si="28"/>
        <v>105.78612594000001</v>
      </c>
      <c r="H903" s="98" t="s">
        <v>141</v>
      </c>
    </row>
    <row r="904" spans="1:8" x14ac:dyDescent="0.3">
      <c r="A904" s="7">
        <v>43355</v>
      </c>
      <c r="B904" s="4" t="s">
        <v>42</v>
      </c>
      <c r="C904" s="4" t="s">
        <v>43</v>
      </c>
      <c r="D904" s="4">
        <v>1.4943200000000001</v>
      </c>
      <c r="E904" s="4">
        <v>1</v>
      </c>
      <c r="F904" s="97">
        <f t="shared" si="29"/>
        <v>105.790451871522</v>
      </c>
      <c r="G904" s="97">
        <f t="shared" si="28"/>
        <v>105.79045187</v>
      </c>
      <c r="H904" s="98" t="s">
        <v>141</v>
      </c>
    </row>
    <row r="905" spans="1:8" x14ac:dyDescent="0.3">
      <c r="A905" s="7">
        <v>43356</v>
      </c>
      <c r="B905" s="4" t="s">
        <v>42</v>
      </c>
      <c r="C905" s="4" t="s">
        <v>43</v>
      </c>
      <c r="D905" s="4">
        <v>1.49518</v>
      </c>
      <c r="E905" s="4">
        <v>1</v>
      </c>
      <c r="F905" s="97">
        <f t="shared" si="29"/>
        <v>105.79478296160499</v>
      </c>
      <c r="G905" s="97">
        <f t="shared" si="28"/>
        <v>105.79478296000001</v>
      </c>
      <c r="H905" s="98" t="s">
        <v>141</v>
      </c>
    </row>
    <row r="906" spans="1:8" x14ac:dyDescent="0.3">
      <c r="A906" s="7">
        <v>43357</v>
      </c>
      <c r="B906" s="4" t="s">
        <v>42</v>
      </c>
      <c r="C906" s="4" t="s">
        <v>43</v>
      </c>
      <c r="D906" s="4">
        <v>1.49421</v>
      </c>
      <c r="E906" s="4">
        <v>1</v>
      </c>
      <c r="F906" s="97">
        <f t="shared" si="29"/>
        <v>105.799116721704</v>
      </c>
      <c r="G906" s="97">
        <f t="shared" si="28"/>
        <v>105.79911672</v>
      </c>
      <c r="H906" s="98" t="s">
        <v>141</v>
      </c>
    </row>
    <row r="907" spans="1:8" x14ac:dyDescent="0.3">
      <c r="A907" s="7">
        <v>43360</v>
      </c>
      <c r="B907" s="4" t="s">
        <v>42</v>
      </c>
      <c r="C907" s="4" t="s">
        <v>43</v>
      </c>
      <c r="D907" s="4">
        <v>1.4929300000000001</v>
      </c>
      <c r="E907" s="4">
        <v>1</v>
      </c>
      <c r="F907" s="97">
        <f t="shared" si="29"/>
        <v>105.81211009963801</v>
      </c>
      <c r="G907" s="97">
        <f t="shared" si="28"/>
        <v>105.8121101</v>
      </c>
      <c r="H907" s="98" t="s">
        <v>141</v>
      </c>
    </row>
    <row r="908" spans="1:8" x14ac:dyDescent="0.3">
      <c r="A908" s="7">
        <v>43361</v>
      </c>
      <c r="B908" s="4" t="s">
        <v>42</v>
      </c>
      <c r="C908" s="4" t="s">
        <v>43</v>
      </c>
      <c r="D908" s="4">
        <v>1.4948699999999999</v>
      </c>
      <c r="E908" s="4">
        <v>1</v>
      </c>
      <c r="F908" s="97">
        <f t="shared" si="29"/>
        <v>105.816438046858</v>
      </c>
      <c r="G908" s="97">
        <f t="shared" si="28"/>
        <v>105.81643805</v>
      </c>
      <c r="H908" s="98" t="s">
        <v>141</v>
      </c>
    </row>
    <row r="909" spans="1:8" x14ac:dyDescent="0.3">
      <c r="A909" s="7">
        <v>43362</v>
      </c>
      <c r="B909" s="4" t="s">
        <v>42</v>
      </c>
      <c r="C909" s="4" t="s">
        <v>43</v>
      </c>
      <c r="D909" s="4">
        <v>1.4960199999999999</v>
      </c>
      <c r="E909" s="4">
        <v>1</v>
      </c>
      <c r="F909" s="97">
        <f t="shared" si="29"/>
        <v>105.820771795317</v>
      </c>
      <c r="G909" s="97">
        <f t="shared" si="28"/>
        <v>105.8207718</v>
      </c>
      <c r="H909" s="98" t="s">
        <v>141</v>
      </c>
    </row>
    <row r="910" spans="1:8" x14ac:dyDescent="0.3">
      <c r="A910" s="7">
        <v>43363</v>
      </c>
      <c r="B910" s="4" t="s">
        <v>42</v>
      </c>
      <c r="C910" s="4" t="s">
        <v>43</v>
      </c>
      <c r="D910" s="4">
        <v>1.4914400000000001</v>
      </c>
      <c r="E910" s="4">
        <v>1</v>
      </c>
      <c r="F910" s="97">
        <f t="shared" si="29"/>
        <v>105.825109055344</v>
      </c>
      <c r="G910" s="97">
        <f t="shared" si="28"/>
        <v>105.82510906</v>
      </c>
      <c r="H910" s="98" t="s">
        <v>141</v>
      </c>
    </row>
    <row r="911" spans="1:8" x14ac:dyDescent="0.3">
      <c r="A911" s="7">
        <v>43364</v>
      </c>
      <c r="B911" s="4" t="s">
        <v>42</v>
      </c>
      <c r="C911" s="4" t="s">
        <v>43</v>
      </c>
      <c r="D911" s="4">
        <v>1.48654</v>
      </c>
      <c r="E911" s="4">
        <v>1</v>
      </c>
      <c r="F911" s="97">
        <f t="shared" si="29"/>
        <v>105.829433214266</v>
      </c>
      <c r="G911" s="97">
        <f t="shared" si="28"/>
        <v>105.82943321</v>
      </c>
      <c r="H911" s="98" t="s">
        <v>141</v>
      </c>
    </row>
    <row r="912" spans="1:8" x14ac:dyDescent="0.3">
      <c r="A912" s="7">
        <v>43367</v>
      </c>
      <c r="B912" s="4" t="s">
        <v>42</v>
      </c>
      <c r="C912" s="4" t="s">
        <v>43</v>
      </c>
      <c r="D912" s="4">
        <v>1.4897800000000001</v>
      </c>
      <c r="E912" s="4">
        <v>1</v>
      </c>
      <c r="F912" s="97">
        <f t="shared" si="29"/>
        <v>105.84236359938799</v>
      </c>
      <c r="G912" s="97">
        <f t="shared" si="28"/>
        <v>105.8423636</v>
      </c>
      <c r="H912" s="98" t="s">
        <v>141</v>
      </c>
    </row>
    <row r="913" spans="1:8" x14ac:dyDescent="0.3">
      <c r="A913" s="7">
        <v>43368</v>
      </c>
      <c r="B913" s="4" t="s">
        <v>42</v>
      </c>
      <c r="C913" s="4" t="s">
        <v>43</v>
      </c>
      <c r="D913" s="4">
        <v>1.4930099999999999</v>
      </c>
      <c r="E913" s="4">
        <v>1</v>
      </c>
      <c r="F913" s="97">
        <f t="shared" si="29"/>
        <v>105.84668364970101</v>
      </c>
      <c r="G913" s="97">
        <f t="shared" si="28"/>
        <v>105.84668365</v>
      </c>
      <c r="H913" s="98" t="s">
        <v>141</v>
      </c>
    </row>
    <row r="914" spans="1:8" x14ac:dyDescent="0.3">
      <c r="A914" s="7">
        <v>43369</v>
      </c>
      <c r="B914" s="4" t="s">
        <v>42</v>
      </c>
      <c r="C914" s="4" t="s">
        <v>43</v>
      </c>
      <c r="D914" s="4">
        <v>1.49085</v>
      </c>
      <c r="E914" s="4">
        <v>1</v>
      </c>
      <c r="F914" s="97">
        <f t="shared" si="29"/>
        <v>105.851013243048</v>
      </c>
      <c r="G914" s="97">
        <f t="shared" si="28"/>
        <v>105.85101324</v>
      </c>
      <c r="H914" s="98" t="s">
        <v>141</v>
      </c>
    </row>
    <row r="915" spans="1:8" x14ac:dyDescent="0.3">
      <c r="A915" s="7">
        <v>43370</v>
      </c>
      <c r="B915" s="4" t="s">
        <v>42</v>
      </c>
      <c r="C915" s="4" t="s">
        <v>43</v>
      </c>
      <c r="D915" s="4">
        <v>1.49457</v>
      </c>
      <c r="E915" s="4">
        <v>1</v>
      </c>
      <c r="F915" s="97">
        <f t="shared" si="29"/>
        <v>105.855336749434</v>
      </c>
      <c r="G915" s="97">
        <f t="shared" si="28"/>
        <v>105.85533675000001</v>
      </c>
      <c r="H915" s="98" t="s">
        <v>141</v>
      </c>
    </row>
    <row r="916" spans="1:8" x14ac:dyDescent="0.3">
      <c r="A916" s="7">
        <v>43371</v>
      </c>
      <c r="B916" s="4" t="s">
        <v>42</v>
      </c>
      <c r="C916" s="4" t="s">
        <v>43</v>
      </c>
      <c r="D916" s="4">
        <v>1.49196</v>
      </c>
      <c r="E916" s="4">
        <v>1</v>
      </c>
      <c r="F916" s="97">
        <f t="shared" si="29"/>
        <v>105.859671220959</v>
      </c>
      <c r="G916" s="97">
        <f t="shared" si="28"/>
        <v>105.85967122</v>
      </c>
      <c r="H916" s="98" t="s">
        <v>141</v>
      </c>
    </row>
    <row r="917" spans="1:8" x14ac:dyDescent="0.3">
      <c r="A917" s="7">
        <v>43374</v>
      </c>
      <c r="B917" s="4" t="s">
        <v>42</v>
      </c>
      <c r="C917" s="4" t="s">
        <v>43</v>
      </c>
      <c r="D917" s="4">
        <v>1.49407</v>
      </c>
      <c r="E917" s="4">
        <v>1</v>
      </c>
      <c r="F917" s="97">
        <f t="shared" si="29"/>
        <v>105.87265245891101</v>
      </c>
      <c r="G917" s="97">
        <f t="shared" si="28"/>
        <v>105.87265246</v>
      </c>
      <c r="H917" s="98" t="s">
        <v>141</v>
      </c>
    </row>
    <row r="918" spans="1:8" x14ac:dyDescent="0.3">
      <c r="A918" s="7">
        <v>43375</v>
      </c>
      <c r="B918" s="4" t="s">
        <v>42</v>
      </c>
      <c r="C918" s="4" t="s">
        <v>43</v>
      </c>
      <c r="D918" s="4">
        <v>1.4909300000000001</v>
      </c>
      <c r="E918" s="4">
        <v>1</v>
      </c>
      <c r="F918" s="97">
        <f t="shared" si="29"/>
        <v>105.876986189154</v>
      </c>
      <c r="G918" s="97">
        <f t="shared" si="28"/>
        <v>105.87698619</v>
      </c>
      <c r="H918" s="98" t="s">
        <v>141</v>
      </c>
    </row>
    <row r="919" spans="1:8" x14ac:dyDescent="0.3">
      <c r="A919" s="7">
        <v>43376</v>
      </c>
      <c r="B919" s="4" t="s">
        <v>42</v>
      </c>
      <c r="C919" s="4" t="s">
        <v>43</v>
      </c>
      <c r="D919" s="4">
        <v>1.4944</v>
      </c>
      <c r="E919" s="4">
        <v>1</v>
      </c>
      <c r="F919" s="97">
        <f t="shared" si="29"/>
        <v>105.88131098847001</v>
      </c>
      <c r="G919" s="97">
        <f t="shared" si="28"/>
        <v>105.88131099</v>
      </c>
      <c r="H919" s="98" t="s">
        <v>141</v>
      </c>
    </row>
    <row r="920" spans="1:8" x14ac:dyDescent="0.3">
      <c r="A920" s="7">
        <v>43377</v>
      </c>
      <c r="B920" s="4" t="s">
        <v>42</v>
      </c>
      <c r="C920" s="4" t="s">
        <v>43</v>
      </c>
      <c r="D920" s="4">
        <v>1.4931300000000001</v>
      </c>
      <c r="E920" s="4">
        <v>1</v>
      </c>
      <c r="F920" s="97">
        <f t="shared" si="29"/>
        <v>105.885646030419</v>
      </c>
      <c r="G920" s="97">
        <f t="shared" si="28"/>
        <v>105.88564603</v>
      </c>
      <c r="H920" s="98" t="s">
        <v>141</v>
      </c>
    </row>
    <row r="921" spans="1:8" x14ac:dyDescent="0.3">
      <c r="A921" s="7">
        <v>43378</v>
      </c>
      <c r="B921" s="4" t="s">
        <v>42</v>
      </c>
      <c r="C921" s="4" t="s">
        <v>43</v>
      </c>
      <c r="D921" s="4">
        <v>1.49081</v>
      </c>
      <c r="E921" s="4">
        <v>1</v>
      </c>
      <c r="F921" s="97">
        <f t="shared" si="29"/>
        <v>105.889977565615</v>
      </c>
      <c r="G921" s="97">
        <f t="shared" si="28"/>
        <v>105.88997757</v>
      </c>
      <c r="H921" s="98" t="s">
        <v>141</v>
      </c>
    </row>
    <row r="922" spans="1:8" x14ac:dyDescent="0.3">
      <c r="A922" s="7">
        <v>43381</v>
      </c>
      <c r="B922" s="4" t="s">
        <v>42</v>
      </c>
      <c r="C922" s="4" t="s">
        <v>43</v>
      </c>
      <c r="D922" s="4">
        <v>1.4887300000000001</v>
      </c>
      <c r="E922" s="4">
        <v>1</v>
      </c>
      <c r="F922" s="97">
        <f t="shared" si="29"/>
        <v>105.90295251116</v>
      </c>
      <c r="G922" s="97">
        <f t="shared" si="28"/>
        <v>105.90295251000001</v>
      </c>
      <c r="H922" s="98" t="s">
        <v>141</v>
      </c>
    </row>
    <row r="923" spans="1:8" x14ac:dyDescent="0.3">
      <c r="A923" s="7">
        <v>43382</v>
      </c>
      <c r="B923" s="4" t="s">
        <v>42</v>
      </c>
      <c r="C923" s="4" t="s">
        <v>43</v>
      </c>
      <c r="D923" s="4">
        <v>1.4924599999999999</v>
      </c>
      <c r="E923" s="4">
        <v>1</v>
      </c>
      <c r="F923" s="97">
        <f t="shared" si="29"/>
        <v>105.907271987941</v>
      </c>
      <c r="G923" s="97">
        <f t="shared" si="28"/>
        <v>105.90727199</v>
      </c>
      <c r="H923" s="98" t="s">
        <v>141</v>
      </c>
    </row>
    <row r="924" spans="1:8" x14ac:dyDescent="0.3">
      <c r="A924" s="7">
        <v>43383</v>
      </c>
      <c r="B924" s="4" t="s">
        <v>42</v>
      </c>
      <c r="C924" s="4" t="s">
        <v>43</v>
      </c>
      <c r="D924" s="4">
        <v>1.4939</v>
      </c>
      <c r="E924" s="4">
        <v>1</v>
      </c>
      <c r="F924" s="97">
        <f t="shared" si="29"/>
        <v>105.91160246375399</v>
      </c>
      <c r="G924" s="97">
        <f t="shared" si="28"/>
        <v>105.91160246</v>
      </c>
      <c r="H924" s="98" t="s">
        <v>141</v>
      </c>
    </row>
    <row r="925" spans="1:8" x14ac:dyDescent="0.3">
      <c r="A925" s="7">
        <v>43384</v>
      </c>
      <c r="B925" s="4" t="s">
        <v>42</v>
      </c>
      <c r="C925" s="4" t="s">
        <v>43</v>
      </c>
      <c r="D925" s="4">
        <v>1.49525</v>
      </c>
      <c r="E925" s="4">
        <v>1</v>
      </c>
      <c r="F925" s="97">
        <f t="shared" si="29"/>
        <v>105.915937295067</v>
      </c>
      <c r="G925" s="97">
        <f t="shared" si="28"/>
        <v>105.9159373</v>
      </c>
      <c r="H925" s="98" t="s">
        <v>141</v>
      </c>
    </row>
    <row r="926" spans="1:8" x14ac:dyDescent="0.3">
      <c r="A926" s="7">
        <v>43385</v>
      </c>
      <c r="B926" s="4" t="s">
        <v>42</v>
      </c>
      <c r="C926" s="4" t="s">
        <v>43</v>
      </c>
      <c r="D926" s="4">
        <v>1.4938</v>
      </c>
      <c r="E926" s="4">
        <v>1</v>
      </c>
      <c r="F926" s="97">
        <f t="shared" si="29"/>
        <v>105.920276221237</v>
      </c>
      <c r="G926" s="97">
        <f t="shared" si="28"/>
        <v>105.92027622000001</v>
      </c>
      <c r="H926" s="98" t="s">
        <v>141</v>
      </c>
    </row>
    <row r="927" spans="1:8" x14ac:dyDescent="0.3">
      <c r="A927" s="7">
        <v>43389</v>
      </c>
      <c r="B927" s="4" t="s">
        <v>42</v>
      </c>
      <c r="C927" s="4" t="s">
        <v>43</v>
      </c>
      <c r="D927" s="4">
        <v>1.48983</v>
      </c>
      <c r="E927" s="4">
        <v>1</v>
      </c>
      <c r="F927" s="97">
        <f t="shared" si="29"/>
        <v>105.93761580574299</v>
      </c>
      <c r="G927" s="97">
        <f t="shared" si="28"/>
        <v>105.93761581</v>
      </c>
      <c r="H927" s="98" t="s">
        <v>141</v>
      </c>
    </row>
    <row r="928" spans="1:8" x14ac:dyDescent="0.3">
      <c r="A928" s="7">
        <v>43390</v>
      </c>
      <c r="B928" s="4" t="s">
        <v>42</v>
      </c>
      <c r="C928" s="4" t="s">
        <v>43</v>
      </c>
      <c r="D928" s="4">
        <v>1.4923599999999999</v>
      </c>
      <c r="E928" s="4">
        <v>1</v>
      </c>
      <c r="F928" s="97">
        <f t="shared" si="29"/>
        <v>105.94193988898</v>
      </c>
      <c r="G928" s="97">
        <f t="shared" si="28"/>
        <v>105.94193989</v>
      </c>
      <c r="H928" s="98" t="s">
        <v>141</v>
      </c>
    </row>
    <row r="929" spans="1:8" x14ac:dyDescent="0.3">
      <c r="A929" s="7">
        <v>43391</v>
      </c>
      <c r="B929" s="4" t="s">
        <v>42</v>
      </c>
      <c r="C929" s="4" t="s">
        <v>43</v>
      </c>
      <c r="D929" s="4">
        <v>1.4957199999999999</v>
      </c>
      <c r="E929" s="4">
        <v>1</v>
      </c>
      <c r="F929" s="97">
        <f t="shared" si="29"/>
        <v>105.94627149208701</v>
      </c>
      <c r="G929" s="97">
        <f t="shared" si="28"/>
        <v>105.94627149</v>
      </c>
      <c r="H929" s="98" t="s">
        <v>141</v>
      </c>
    </row>
    <row r="930" spans="1:8" x14ac:dyDescent="0.3">
      <c r="A930" s="7">
        <v>43392</v>
      </c>
      <c r="B930" s="4" t="s">
        <v>42</v>
      </c>
      <c r="C930" s="4" t="s">
        <v>43</v>
      </c>
      <c r="D930" s="4">
        <v>1.49329</v>
      </c>
      <c r="E930" s="4">
        <v>1</v>
      </c>
      <c r="F930" s="97">
        <f t="shared" si="29"/>
        <v>105.950613025161</v>
      </c>
      <c r="G930" s="97">
        <f t="shared" si="28"/>
        <v>105.95061303</v>
      </c>
      <c r="H930" s="98" t="s">
        <v>141</v>
      </c>
    </row>
    <row r="931" spans="1:8" x14ac:dyDescent="0.3">
      <c r="A931" s="7">
        <v>43395</v>
      </c>
      <c r="B931" s="4" t="s">
        <v>42</v>
      </c>
      <c r="C931" s="4" t="s">
        <v>43</v>
      </c>
      <c r="D931" s="4">
        <v>1.49498</v>
      </c>
      <c r="E931" s="4">
        <v>1</v>
      </c>
      <c r="F931" s="97">
        <f t="shared" si="29"/>
        <v>105.963616997017</v>
      </c>
      <c r="G931" s="97">
        <f t="shared" si="28"/>
        <v>105.963617</v>
      </c>
      <c r="H931" s="98" t="s">
        <v>141</v>
      </c>
    </row>
    <row r="932" spans="1:8" x14ac:dyDescent="0.3">
      <c r="A932" s="7">
        <v>43397</v>
      </c>
      <c r="B932" s="4" t="s">
        <v>42</v>
      </c>
      <c r="C932" s="4" t="s">
        <v>43</v>
      </c>
      <c r="D932" s="4">
        <v>1.49255</v>
      </c>
      <c r="E932" s="4">
        <v>1</v>
      </c>
      <c r="F932" s="97">
        <f t="shared" si="29"/>
        <v>105.972297188148</v>
      </c>
      <c r="G932" s="97">
        <f t="shared" si="28"/>
        <v>105.97229719000001</v>
      </c>
      <c r="H932" s="98" t="s">
        <v>141</v>
      </c>
    </row>
    <row r="933" spans="1:8" x14ac:dyDescent="0.3">
      <c r="A933" s="7">
        <v>43398</v>
      </c>
      <c r="B933" s="4" t="s">
        <v>42</v>
      </c>
      <c r="C933" s="4" t="s">
        <v>43</v>
      </c>
      <c r="D933" s="4">
        <v>1.49495</v>
      </c>
      <c r="E933" s="4">
        <v>1</v>
      </c>
      <c r="F933" s="97">
        <f t="shared" si="29"/>
        <v>105.976630584098</v>
      </c>
      <c r="G933" s="97">
        <f t="shared" si="28"/>
        <v>105.97663058000001</v>
      </c>
      <c r="H933" s="98" t="s">
        <v>141</v>
      </c>
    </row>
    <row r="934" spans="1:8" x14ac:dyDescent="0.3">
      <c r="A934" s="7">
        <v>43399</v>
      </c>
      <c r="B934" s="4" t="s">
        <v>42</v>
      </c>
      <c r="C934" s="4" t="s">
        <v>43</v>
      </c>
      <c r="D934" s="4">
        <v>1.4960899999999999</v>
      </c>
      <c r="E934" s="4">
        <v>1</v>
      </c>
      <c r="F934" s="97">
        <f t="shared" si="29"/>
        <v>105.980971125575</v>
      </c>
      <c r="G934" s="97">
        <f t="shared" si="28"/>
        <v>105.98097113</v>
      </c>
      <c r="H934" s="98" t="s">
        <v>141</v>
      </c>
    </row>
    <row r="935" spans="1:8" x14ac:dyDescent="0.3">
      <c r="A935" s="7">
        <v>43402</v>
      </c>
      <c r="B935" s="4" t="s">
        <v>42</v>
      </c>
      <c r="C935" s="4" t="s">
        <v>43</v>
      </c>
      <c r="D935" s="4">
        <v>1.49034</v>
      </c>
      <c r="E935" s="4">
        <v>1</v>
      </c>
      <c r="F935" s="97">
        <f t="shared" si="29"/>
        <v>105.99400321361</v>
      </c>
      <c r="G935" s="97">
        <f t="shared" si="28"/>
        <v>105.99400321</v>
      </c>
      <c r="H935" s="98" t="s">
        <v>141</v>
      </c>
    </row>
    <row r="936" spans="1:8" x14ac:dyDescent="0.3">
      <c r="A936" s="7">
        <v>43403</v>
      </c>
      <c r="B936" s="4" t="s">
        <v>42</v>
      </c>
      <c r="C936" s="4" t="s">
        <v>43</v>
      </c>
      <c r="D936" s="4">
        <v>1.4924299999999999</v>
      </c>
      <c r="E936" s="4">
        <v>1</v>
      </c>
      <c r="F936" s="97">
        <f t="shared" si="29"/>
        <v>105.998331079439</v>
      </c>
      <c r="G936" s="97">
        <f t="shared" si="28"/>
        <v>105.99833108</v>
      </c>
      <c r="H936" s="98" t="s">
        <v>141</v>
      </c>
    </row>
    <row r="937" spans="1:8" x14ac:dyDescent="0.3">
      <c r="A937" s="7">
        <v>43404</v>
      </c>
      <c r="B937" s="4" t="s">
        <v>42</v>
      </c>
      <c r="C937" s="4" t="s">
        <v>43</v>
      </c>
      <c r="D937" s="4">
        <v>1.4954799999999999</v>
      </c>
      <c r="E937" s="4">
        <v>1</v>
      </c>
      <c r="F937" s="97">
        <f t="shared" si="29"/>
        <v>106.002665191473</v>
      </c>
      <c r="G937" s="97">
        <f t="shared" si="28"/>
        <v>106.00266519</v>
      </c>
      <c r="H937" s="98" t="s">
        <v>141</v>
      </c>
    </row>
    <row r="938" spans="1:8" x14ac:dyDescent="0.3">
      <c r="A938" s="7">
        <v>43405</v>
      </c>
      <c r="B938" s="4" t="s">
        <v>42</v>
      </c>
      <c r="C938" s="4" t="s">
        <v>43</v>
      </c>
      <c r="D938" s="4">
        <v>1.49315</v>
      </c>
      <c r="E938" s="4">
        <v>1</v>
      </c>
      <c r="F938" s="97">
        <f t="shared" si="29"/>
        <v>106.007008338479</v>
      </c>
      <c r="G938" s="97">
        <f t="shared" si="28"/>
        <v>106.00700834</v>
      </c>
      <c r="H938" s="98" t="s">
        <v>141</v>
      </c>
    </row>
    <row r="939" spans="1:8" x14ac:dyDescent="0.3">
      <c r="A939" s="7">
        <v>43406</v>
      </c>
      <c r="B939" s="4" t="s">
        <v>42</v>
      </c>
      <c r="C939" s="4" t="s">
        <v>43</v>
      </c>
      <c r="D939" s="4">
        <v>1.4929600000000001</v>
      </c>
      <c r="E939" s="4">
        <v>1</v>
      </c>
      <c r="F939" s="97">
        <f t="shared" si="29"/>
        <v>106.011344896411</v>
      </c>
      <c r="G939" s="97">
        <f t="shared" si="28"/>
        <v>106.0113449</v>
      </c>
      <c r="H939" s="98" t="s">
        <v>141</v>
      </c>
    </row>
    <row r="940" spans="1:8" x14ac:dyDescent="0.3">
      <c r="A940" s="7">
        <v>43409</v>
      </c>
      <c r="B940" s="4" t="s">
        <v>42</v>
      </c>
      <c r="C940" s="4" t="s">
        <v>43</v>
      </c>
      <c r="D940" s="4">
        <v>1.49329</v>
      </c>
      <c r="E940" s="4">
        <v>1</v>
      </c>
      <c r="F940" s="97">
        <f t="shared" si="29"/>
        <v>106.02435344688899</v>
      </c>
      <c r="G940" s="97">
        <f t="shared" si="28"/>
        <v>106.02435345000001</v>
      </c>
      <c r="H940" s="98" t="s">
        <v>141</v>
      </c>
    </row>
    <row r="941" spans="1:8" x14ac:dyDescent="0.3">
      <c r="A941" s="7">
        <v>43410</v>
      </c>
      <c r="B941" s="4" t="s">
        <v>42</v>
      </c>
      <c r="C941" s="4" t="s">
        <v>43</v>
      </c>
      <c r="D941" s="4">
        <v>1.4947900000000001</v>
      </c>
      <c r="E941" s="4">
        <v>1</v>
      </c>
      <c r="F941" s="97">
        <f t="shared" si="29"/>
        <v>106.02869112104599</v>
      </c>
      <c r="G941" s="97">
        <f t="shared" si="28"/>
        <v>106.02869112</v>
      </c>
      <c r="H941" s="98" t="s">
        <v>141</v>
      </c>
    </row>
    <row r="942" spans="1:8" x14ac:dyDescent="0.3">
      <c r="A942" s="7">
        <v>43411</v>
      </c>
      <c r="B942" s="4" t="s">
        <v>42</v>
      </c>
      <c r="C942" s="4" t="s">
        <v>43</v>
      </c>
      <c r="D942" s="4">
        <v>1.49413</v>
      </c>
      <c r="E942" s="4">
        <v>1</v>
      </c>
      <c r="F942" s="97">
        <f t="shared" si="29"/>
        <v>106.03303333001</v>
      </c>
      <c r="G942" s="97">
        <f t="shared" si="28"/>
        <v>106.03303332999999</v>
      </c>
      <c r="H942" s="98" t="s">
        <v>141</v>
      </c>
    </row>
    <row r="943" spans="1:8" x14ac:dyDescent="0.3">
      <c r="A943" s="7">
        <v>43412</v>
      </c>
      <c r="B943" s="4" t="s">
        <v>42</v>
      </c>
      <c r="C943" s="4" t="s">
        <v>43</v>
      </c>
      <c r="D943" s="4">
        <v>1.4959899999999999</v>
      </c>
      <c r="E943" s="4">
        <v>1</v>
      </c>
      <c r="F943" s="97">
        <f t="shared" si="29"/>
        <v>106.037373799492</v>
      </c>
      <c r="G943" s="97">
        <f t="shared" si="28"/>
        <v>106.0373738</v>
      </c>
      <c r="H943" s="98" t="s">
        <v>141</v>
      </c>
    </row>
    <row r="944" spans="1:8" x14ac:dyDescent="0.3">
      <c r="A944" s="7">
        <v>43413</v>
      </c>
      <c r="B944" s="4" t="s">
        <v>42</v>
      </c>
      <c r="C944" s="4" t="s">
        <v>43</v>
      </c>
      <c r="D944" s="4">
        <v>1.4939</v>
      </c>
      <c r="E944" s="4">
        <v>1</v>
      </c>
      <c r="F944" s="97">
        <f t="shared" si="29"/>
        <v>106.0417198502</v>
      </c>
      <c r="G944" s="97">
        <f t="shared" si="28"/>
        <v>106.04171985000001</v>
      </c>
      <c r="H944" s="98" t="s">
        <v>141</v>
      </c>
    </row>
    <row r="945" spans="1:8" x14ac:dyDescent="0.3">
      <c r="A945" s="7">
        <v>43416</v>
      </c>
      <c r="B945" s="4" t="s">
        <v>42</v>
      </c>
      <c r="C945" s="4" t="s">
        <v>43</v>
      </c>
      <c r="D945" s="4">
        <v>1.4911300000000001</v>
      </c>
      <c r="E945" s="4">
        <v>1</v>
      </c>
      <c r="F945" s="97">
        <f t="shared" si="29"/>
        <v>106.054740320771</v>
      </c>
      <c r="G945" s="97">
        <f t="shared" si="28"/>
        <v>106.05474031999999</v>
      </c>
      <c r="H945" s="98" t="s">
        <v>141</v>
      </c>
    </row>
    <row r="946" spans="1:8" x14ac:dyDescent="0.3">
      <c r="A946" s="7">
        <v>43417</v>
      </c>
      <c r="B946" s="4" t="s">
        <v>42</v>
      </c>
      <c r="C946" s="4" t="s">
        <v>43</v>
      </c>
      <c r="D946" s="4">
        <v>1.49644</v>
      </c>
      <c r="E946" s="4">
        <v>1</v>
      </c>
      <c r="F946" s="97">
        <f t="shared" si="29"/>
        <v>106.05907296200201</v>
      </c>
      <c r="G946" s="97">
        <f t="shared" si="28"/>
        <v>106.05907295999999</v>
      </c>
      <c r="H946" s="98" t="s">
        <v>141</v>
      </c>
    </row>
    <row r="947" spans="1:8" x14ac:dyDescent="0.3">
      <c r="A947" s="7">
        <v>43418</v>
      </c>
      <c r="B947" s="4" t="s">
        <v>42</v>
      </c>
      <c r="C947" s="4" t="s">
        <v>43</v>
      </c>
      <c r="D947" s="4">
        <v>1.49492</v>
      </c>
      <c r="E947" s="4">
        <v>1</v>
      </c>
      <c r="F947" s="97">
        <f t="shared" si="29"/>
        <v>106.06342120964899</v>
      </c>
      <c r="G947" s="97">
        <f t="shared" si="28"/>
        <v>106.06342121</v>
      </c>
      <c r="H947" s="98" t="s">
        <v>141</v>
      </c>
    </row>
    <row r="948" spans="1:8" x14ac:dyDescent="0.3">
      <c r="A948" s="7">
        <v>43419</v>
      </c>
      <c r="B948" s="4" t="s">
        <v>42</v>
      </c>
      <c r="C948" s="4" t="s">
        <v>43</v>
      </c>
      <c r="D948" s="4">
        <v>1.49522</v>
      </c>
      <c r="E948" s="4">
        <v>1</v>
      </c>
      <c r="F948" s="97">
        <f t="shared" si="29"/>
        <v>106.06776521867999</v>
      </c>
      <c r="G948" s="97">
        <f t="shared" si="28"/>
        <v>106.06776522</v>
      </c>
      <c r="H948" s="98" t="s">
        <v>141</v>
      </c>
    </row>
    <row r="949" spans="1:8" x14ac:dyDescent="0.3">
      <c r="A949" s="7">
        <v>43420</v>
      </c>
      <c r="B949" s="4" t="s">
        <v>42</v>
      </c>
      <c r="C949" s="4" t="s">
        <v>43</v>
      </c>
      <c r="D949" s="4">
        <v>1.49163</v>
      </c>
      <c r="E949" s="4">
        <v>1</v>
      </c>
      <c r="F949" s="97">
        <f t="shared" si="29"/>
        <v>106.07211027741801</v>
      </c>
      <c r="G949" s="97">
        <f t="shared" si="28"/>
        <v>106.07211028</v>
      </c>
      <c r="H949" s="98" t="s">
        <v>141</v>
      </c>
    </row>
    <row r="950" spans="1:8" x14ac:dyDescent="0.3">
      <c r="A950" s="7">
        <v>43423</v>
      </c>
      <c r="B950" s="4" t="s">
        <v>42</v>
      </c>
      <c r="C950" s="4" t="s">
        <v>43</v>
      </c>
      <c r="D950" s="4">
        <v>1.4917199999999999</v>
      </c>
      <c r="E950" s="4">
        <v>1</v>
      </c>
      <c r="F950" s="97">
        <f t="shared" si="29"/>
        <v>106.085114689077</v>
      </c>
      <c r="G950" s="97">
        <f t="shared" si="28"/>
        <v>106.08511469</v>
      </c>
      <c r="H950" s="98" t="s">
        <v>141</v>
      </c>
    </row>
    <row r="951" spans="1:8" x14ac:dyDescent="0.3">
      <c r="A951" s="7">
        <v>43424</v>
      </c>
      <c r="B951" s="4" t="s">
        <v>42</v>
      </c>
      <c r="C951" s="4" t="s">
        <v>43</v>
      </c>
      <c r="D951" s="4">
        <v>1.4939199999999999</v>
      </c>
      <c r="E951" s="4">
        <v>1</v>
      </c>
      <c r="F951" s="97">
        <f t="shared" si="29"/>
        <v>106.089450285989</v>
      </c>
      <c r="G951" s="97">
        <f t="shared" si="28"/>
        <v>106.08945029</v>
      </c>
      <c r="H951" s="98" t="s">
        <v>141</v>
      </c>
    </row>
    <row r="952" spans="1:8" x14ac:dyDescent="0.3">
      <c r="A952" s="7">
        <v>43425</v>
      </c>
      <c r="B952" s="4" t="s">
        <v>42</v>
      </c>
      <c r="C952" s="4" t="s">
        <v>43</v>
      </c>
      <c r="D952" s="4">
        <v>1.49472</v>
      </c>
      <c r="E952" s="4">
        <v>1</v>
      </c>
      <c r="F952" s="97">
        <f t="shared" si="29"/>
        <v>106.093792454525</v>
      </c>
      <c r="G952" s="97">
        <f t="shared" si="28"/>
        <v>106.09379245</v>
      </c>
      <c r="H952" s="98" t="s">
        <v>141</v>
      </c>
    </row>
    <row r="953" spans="1:8" x14ac:dyDescent="0.3">
      <c r="A953" s="7">
        <v>43426</v>
      </c>
      <c r="B953" s="4" t="s">
        <v>42</v>
      </c>
      <c r="C953" s="4" t="s">
        <v>43</v>
      </c>
      <c r="D953" s="4">
        <v>1.4871799999999999</v>
      </c>
      <c r="E953" s="4">
        <v>1</v>
      </c>
      <c r="F953" s="97">
        <f t="shared" si="29"/>
        <v>106.098137126127</v>
      </c>
      <c r="G953" s="97">
        <f t="shared" si="28"/>
        <v>106.09813713</v>
      </c>
      <c r="H953" s="98" t="s">
        <v>141</v>
      </c>
    </row>
    <row r="954" spans="1:8" x14ac:dyDescent="0.3">
      <c r="A954" s="7">
        <v>43427</v>
      </c>
      <c r="B954" s="4" t="s">
        <v>42</v>
      </c>
      <c r="C954" s="4" t="s">
        <v>43</v>
      </c>
      <c r="D954" s="4">
        <v>1.49377</v>
      </c>
      <c r="E954" s="4">
        <v>1</v>
      </c>
      <c r="F954" s="97">
        <f t="shared" si="29"/>
        <v>106.102460058389</v>
      </c>
      <c r="G954" s="97">
        <f t="shared" si="28"/>
        <v>106.10246006</v>
      </c>
      <c r="H954" s="98" t="s">
        <v>141</v>
      </c>
    </row>
    <row r="955" spans="1:8" x14ac:dyDescent="0.3">
      <c r="A955" s="7">
        <v>43430</v>
      </c>
      <c r="B955" s="4" t="s">
        <v>42</v>
      </c>
      <c r="C955" s="4" t="s">
        <v>43</v>
      </c>
      <c r="D955" s="4">
        <v>1.4939100000000001</v>
      </c>
      <c r="E955" s="4">
        <v>1</v>
      </c>
      <c r="F955" s="97">
        <f t="shared" si="29"/>
        <v>106.11548685332799</v>
      </c>
      <c r="G955" s="97">
        <f t="shared" si="28"/>
        <v>106.11548685</v>
      </c>
      <c r="H955" s="98" t="s">
        <v>141</v>
      </c>
    </row>
    <row r="956" spans="1:8" x14ac:dyDescent="0.3">
      <c r="A956" s="7">
        <v>43431</v>
      </c>
      <c r="B956" s="4" t="s">
        <v>42</v>
      </c>
      <c r="C956" s="4" t="s">
        <v>43</v>
      </c>
      <c r="D956" s="4">
        <v>1.49533</v>
      </c>
      <c r="E956" s="4">
        <v>1</v>
      </c>
      <c r="F956" s="97">
        <f t="shared" si="29"/>
        <v>106.119830058451</v>
      </c>
      <c r="G956" s="97">
        <f t="shared" si="28"/>
        <v>106.11983006</v>
      </c>
      <c r="H956" s="98" t="s">
        <v>141</v>
      </c>
    </row>
    <row r="957" spans="1:8" x14ac:dyDescent="0.3">
      <c r="A957" s="7">
        <v>43432</v>
      </c>
      <c r="B957" s="4" t="s">
        <v>42</v>
      </c>
      <c r="C957" s="4" t="s">
        <v>43</v>
      </c>
      <c r="D957" s="4">
        <v>1.49498</v>
      </c>
      <c r="E957" s="4">
        <v>1</v>
      </c>
      <c r="F957" s="97">
        <f t="shared" si="29"/>
        <v>106.124177569835</v>
      </c>
      <c r="G957" s="97">
        <f t="shared" si="28"/>
        <v>106.12417757</v>
      </c>
      <c r="H957" s="98" t="s">
        <v>141</v>
      </c>
    </row>
    <row r="958" spans="1:8" x14ac:dyDescent="0.3">
      <c r="A958" s="7">
        <v>43433</v>
      </c>
      <c r="B958" s="4" t="s">
        <v>42</v>
      </c>
      <c r="C958" s="4" t="s">
        <v>43</v>
      </c>
      <c r="D958" s="4">
        <v>1.49603</v>
      </c>
      <c r="E958" s="4">
        <v>1</v>
      </c>
      <c r="F958" s="97">
        <f t="shared" si="29"/>
        <v>106.12852424169699</v>
      </c>
      <c r="G958" s="97">
        <f t="shared" si="28"/>
        <v>106.12852424</v>
      </c>
      <c r="H958" s="98" t="s">
        <v>141</v>
      </c>
    </row>
    <row r="959" spans="1:8" x14ac:dyDescent="0.3">
      <c r="A959" s="7">
        <v>43434</v>
      </c>
      <c r="B959" s="4" t="s">
        <v>42</v>
      </c>
      <c r="C959" s="4" t="s">
        <v>43</v>
      </c>
      <c r="D959" s="4">
        <v>1.4876199999999999</v>
      </c>
      <c r="E959" s="4">
        <v>1</v>
      </c>
      <c r="F959" s="97">
        <f t="shared" si="29"/>
        <v>106.132874144605</v>
      </c>
      <c r="G959" s="97">
        <f t="shared" si="28"/>
        <v>106.13287414</v>
      </c>
      <c r="H959" s="98" t="s">
        <v>141</v>
      </c>
    </row>
    <row r="960" spans="1:8" x14ac:dyDescent="0.3">
      <c r="A960" s="7">
        <v>43437</v>
      </c>
      <c r="B960" s="4" t="s">
        <v>42</v>
      </c>
      <c r="C960" s="4" t="s">
        <v>43</v>
      </c>
      <c r="D960" s="4">
        <v>1.49149</v>
      </c>
      <c r="E960" s="4">
        <v>1</v>
      </c>
      <c r="F960" s="97">
        <f t="shared" si="29"/>
        <v>106.145851025666</v>
      </c>
      <c r="G960" s="97">
        <f t="shared" si="28"/>
        <v>106.14585103</v>
      </c>
      <c r="H960" s="98" t="s">
        <v>141</v>
      </c>
    </row>
    <row r="961" spans="1:8" x14ac:dyDescent="0.3">
      <c r="A961" s="7">
        <v>43438</v>
      </c>
      <c r="B961" s="4" t="s">
        <v>42</v>
      </c>
      <c r="C961" s="4" t="s">
        <v>43</v>
      </c>
      <c r="D961" s="4">
        <v>1.49221</v>
      </c>
      <c r="E961" s="4">
        <v>1</v>
      </c>
      <c r="F961" s="97">
        <f t="shared" si="29"/>
        <v>106.15018843595</v>
      </c>
      <c r="G961" s="97">
        <f t="shared" si="28"/>
        <v>106.15018843999999</v>
      </c>
      <c r="H961" s="98" t="s">
        <v>141</v>
      </c>
    </row>
    <row r="962" spans="1:8" x14ac:dyDescent="0.3">
      <c r="A962" s="7">
        <v>43440</v>
      </c>
      <c r="B962" s="4" t="s">
        <v>42</v>
      </c>
      <c r="C962" s="4" t="s">
        <v>43</v>
      </c>
      <c r="D962" s="4">
        <v>1.4904200000000001</v>
      </c>
      <c r="E962" s="4">
        <v>1</v>
      </c>
      <c r="F962" s="97">
        <f t="shared" si="29"/>
        <v>106.15886779883699</v>
      </c>
      <c r="G962" s="97">
        <f t="shared" si="28"/>
        <v>106.1588678</v>
      </c>
      <c r="H962" s="98" t="s">
        <v>141</v>
      </c>
    </row>
    <row r="963" spans="1:8" x14ac:dyDescent="0.3">
      <c r="A963" s="7">
        <v>43441</v>
      </c>
      <c r="B963" s="4" t="s">
        <v>42</v>
      </c>
      <c r="C963" s="4" t="s">
        <v>43</v>
      </c>
      <c r="D963" s="4">
        <v>1.49369</v>
      </c>
      <c r="E963" s="4">
        <v>1</v>
      </c>
      <c r="F963" s="97">
        <f t="shared" si="29"/>
        <v>106.163202628967</v>
      </c>
      <c r="G963" s="97">
        <f t="shared" ref="G963:G1026" si="30">ROUND(F963,8)</f>
        <v>106.16320263</v>
      </c>
      <c r="H963" s="98" t="s">
        <v>141</v>
      </c>
    </row>
    <row r="964" spans="1:8" x14ac:dyDescent="0.3">
      <c r="A964" s="7">
        <v>43445</v>
      </c>
      <c r="B964" s="4" t="s">
        <v>42</v>
      </c>
      <c r="C964" s="4" t="s">
        <v>43</v>
      </c>
      <c r="D964" s="4">
        <v>1.4908399999999999</v>
      </c>
      <c r="E964" s="4">
        <v>1</v>
      </c>
      <c r="F964" s="97">
        <f t="shared" ref="F964:F1027" si="31">ROUND(F963*(ROUND(1+D963%*((A964-A963)/365),20)),20)</f>
        <v>106.180580701748</v>
      </c>
      <c r="G964" s="97">
        <f t="shared" si="30"/>
        <v>106.18058069999999</v>
      </c>
      <c r="H964" s="98" t="s">
        <v>141</v>
      </c>
    </row>
    <row r="965" spans="1:8" x14ac:dyDescent="0.3">
      <c r="A965" s="7">
        <v>43446</v>
      </c>
      <c r="B965" s="4" t="s">
        <v>42</v>
      </c>
      <c r="C965" s="4" t="s">
        <v>43</v>
      </c>
      <c r="D965" s="4">
        <v>1.4916499999999999</v>
      </c>
      <c r="E965" s="4">
        <v>1</v>
      </c>
      <c r="F965" s="97">
        <f t="shared" si="31"/>
        <v>106.184917640294</v>
      </c>
      <c r="G965" s="97">
        <f t="shared" si="30"/>
        <v>106.18491763999999</v>
      </c>
      <c r="H965" s="98" t="s">
        <v>141</v>
      </c>
    </row>
    <row r="966" spans="1:8" x14ac:dyDescent="0.3">
      <c r="A966" s="7">
        <v>43447</v>
      </c>
      <c r="B966" s="4" t="s">
        <v>42</v>
      </c>
      <c r="C966" s="4" t="s">
        <v>43</v>
      </c>
      <c r="D966" s="4">
        <v>1.4939199999999999</v>
      </c>
      <c r="E966" s="4">
        <v>1</v>
      </c>
      <c r="F966" s="97">
        <f t="shared" si="31"/>
        <v>106.18925711241501</v>
      </c>
      <c r="G966" s="97">
        <f t="shared" si="30"/>
        <v>106.18925711</v>
      </c>
      <c r="H966" s="98" t="s">
        <v>141</v>
      </c>
    </row>
    <row r="967" spans="1:8" x14ac:dyDescent="0.3">
      <c r="A967" s="7">
        <v>43448</v>
      </c>
      <c r="B967" s="4" t="s">
        <v>42</v>
      </c>
      <c r="C967" s="4" t="s">
        <v>43</v>
      </c>
      <c r="D967" s="4">
        <v>1.49553</v>
      </c>
      <c r="E967" s="4">
        <v>1</v>
      </c>
      <c r="F967" s="97">
        <f t="shared" si="31"/>
        <v>106.193603365976</v>
      </c>
      <c r="G967" s="97">
        <f t="shared" si="30"/>
        <v>106.19360337000001</v>
      </c>
      <c r="H967" s="98" t="s">
        <v>141</v>
      </c>
    </row>
    <row r="968" spans="1:8" x14ac:dyDescent="0.3">
      <c r="A968" s="7">
        <v>43451</v>
      </c>
      <c r="B968" s="4" t="s">
        <v>42</v>
      </c>
      <c r="C968" s="4" t="s">
        <v>43</v>
      </c>
      <c r="D968" s="4">
        <v>1.4907999999999999</v>
      </c>
      <c r="E968" s="4">
        <v>1</v>
      </c>
      <c r="F968" s="97">
        <f t="shared" si="31"/>
        <v>106.206656712796</v>
      </c>
      <c r="G968" s="97">
        <f t="shared" si="30"/>
        <v>106.20665671</v>
      </c>
      <c r="H968" s="98" t="s">
        <v>141</v>
      </c>
    </row>
    <row r="969" spans="1:8" x14ac:dyDescent="0.3">
      <c r="A969" s="7">
        <v>43452</v>
      </c>
      <c r="B969" s="4" t="s">
        <v>42</v>
      </c>
      <c r="C969" s="4" t="s">
        <v>43</v>
      </c>
      <c r="D969" s="4">
        <v>1.49339</v>
      </c>
      <c r="E969" s="4">
        <v>1</v>
      </c>
      <c r="F969" s="97">
        <f t="shared" si="31"/>
        <v>106.210994600025</v>
      </c>
      <c r="G969" s="97">
        <f t="shared" si="30"/>
        <v>106.21099460000001</v>
      </c>
      <c r="H969" s="98" t="s">
        <v>141</v>
      </c>
    </row>
    <row r="970" spans="1:8" x14ac:dyDescent="0.3">
      <c r="A970" s="7">
        <v>43453</v>
      </c>
      <c r="B970" s="4" t="s">
        <v>42</v>
      </c>
      <c r="C970" s="4" t="s">
        <v>43</v>
      </c>
      <c r="D970" s="4">
        <v>1.7450300000000001</v>
      </c>
      <c r="E970" s="4">
        <v>1</v>
      </c>
      <c r="F970" s="97">
        <f t="shared" si="31"/>
        <v>106.215340201045</v>
      </c>
      <c r="G970" s="97">
        <f t="shared" si="30"/>
        <v>106.2153402</v>
      </c>
      <c r="H970" s="98" t="s">
        <v>141</v>
      </c>
    </row>
    <row r="971" spans="1:8" x14ac:dyDescent="0.3">
      <c r="A971" s="7">
        <v>43454</v>
      </c>
      <c r="B971" s="4" t="s">
        <v>42</v>
      </c>
      <c r="C971" s="4" t="s">
        <v>43</v>
      </c>
      <c r="D971" s="4">
        <v>1.74637</v>
      </c>
      <c r="E971" s="4">
        <v>1</v>
      </c>
      <c r="F971" s="97">
        <f t="shared" si="31"/>
        <v>106.22041825461</v>
      </c>
      <c r="G971" s="97">
        <f t="shared" si="30"/>
        <v>106.22041824999999</v>
      </c>
      <c r="H971" s="98" t="s">
        <v>141</v>
      </c>
    </row>
    <row r="972" spans="1:8" x14ac:dyDescent="0.3">
      <c r="A972" s="7">
        <v>43455</v>
      </c>
      <c r="B972" s="4" t="s">
        <v>42</v>
      </c>
      <c r="C972" s="4" t="s">
        <v>43</v>
      </c>
      <c r="D972" s="4">
        <v>1.74027</v>
      </c>
      <c r="E972" s="4">
        <v>1</v>
      </c>
      <c r="F972" s="97">
        <f t="shared" si="31"/>
        <v>106.22550045055</v>
      </c>
      <c r="G972" s="97">
        <f t="shared" si="30"/>
        <v>106.22550045</v>
      </c>
      <c r="H972" s="98" t="s">
        <v>141</v>
      </c>
    </row>
    <row r="973" spans="1:8" x14ac:dyDescent="0.3">
      <c r="A973" s="7">
        <v>43458</v>
      </c>
      <c r="B973" s="4" t="s">
        <v>42</v>
      </c>
      <c r="C973" s="4" t="s">
        <v>43</v>
      </c>
      <c r="D973" s="4">
        <v>1.7479899999999999</v>
      </c>
      <c r="E973" s="4">
        <v>1</v>
      </c>
      <c r="F973" s="97">
        <f t="shared" si="31"/>
        <v>106.24069450959099</v>
      </c>
      <c r="G973" s="97">
        <f t="shared" si="30"/>
        <v>106.24069451</v>
      </c>
      <c r="H973" s="98" t="s">
        <v>141</v>
      </c>
    </row>
    <row r="974" spans="1:8" x14ac:dyDescent="0.3">
      <c r="A974" s="7">
        <v>43459</v>
      </c>
      <c r="B974" s="4" t="s">
        <v>42</v>
      </c>
      <c r="C974" s="4" t="s">
        <v>43</v>
      </c>
      <c r="D974" s="4">
        <v>1.7443500000000001</v>
      </c>
      <c r="E974" s="4">
        <v>1</v>
      </c>
      <c r="F974" s="97">
        <f t="shared" si="31"/>
        <v>106.24578239100499</v>
      </c>
      <c r="G974" s="97">
        <f t="shared" si="30"/>
        <v>106.24578239</v>
      </c>
      <c r="H974" s="98" t="s">
        <v>141</v>
      </c>
    </row>
    <row r="975" spans="1:8" x14ac:dyDescent="0.3">
      <c r="A975" s="7">
        <v>43460</v>
      </c>
      <c r="B975" s="4" t="s">
        <v>42</v>
      </c>
      <c r="C975" s="4" t="s">
        <v>43</v>
      </c>
      <c r="D975" s="4">
        <v>1.7458499999999999</v>
      </c>
      <c r="E975" s="4">
        <v>1</v>
      </c>
      <c r="F975" s="97">
        <f t="shared" si="31"/>
        <v>106.25085992060799</v>
      </c>
      <c r="G975" s="97">
        <f t="shared" si="30"/>
        <v>106.25085992</v>
      </c>
      <c r="H975" s="98" t="s">
        <v>141</v>
      </c>
    </row>
    <row r="976" spans="1:8" x14ac:dyDescent="0.3">
      <c r="A976" s="7">
        <v>43461</v>
      </c>
      <c r="B976" s="4" t="s">
        <v>42</v>
      </c>
      <c r="C976" s="4" t="s">
        <v>43</v>
      </c>
      <c r="D976" s="4">
        <v>1.74603</v>
      </c>
      <c r="E976" s="4">
        <v>1</v>
      </c>
      <c r="F976" s="97">
        <f t="shared" si="31"/>
        <v>106.255942059342</v>
      </c>
      <c r="G976" s="97">
        <f t="shared" si="30"/>
        <v>106.25594206</v>
      </c>
      <c r="H976" s="98" t="s">
        <v>141</v>
      </c>
    </row>
    <row r="977" spans="1:8" x14ac:dyDescent="0.3">
      <c r="A977" s="7">
        <v>43462</v>
      </c>
      <c r="B977" s="4" t="s">
        <v>42</v>
      </c>
      <c r="C977" s="4" t="s">
        <v>43</v>
      </c>
      <c r="D977" s="4">
        <v>1.74363</v>
      </c>
      <c r="E977" s="4">
        <v>1</v>
      </c>
      <c r="F977" s="97">
        <f t="shared" si="31"/>
        <v>106.26102496516501</v>
      </c>
      <c r="G977" s="97">
        <f t="shared" si="30"/>
        <v>106.26102496999999</v>
      </c>
      <c r="H977" s="98" t="s">
        <v>141</v>
      </c>
    </row>
    <row r="978" spans="1:8" x14ac:dyDescent="0.3">
      <c r="A978" s="7">
        <v>43467</v>
      </c>
      <c r="B978" s="4" t="s">
        <v>42</v>
      </c>
      <c r="C978" s="4" t="s">
        <v>43</v>
      </c>
      <c r="D978" s="4">
        <v>1.73692</v>
      </c>
      <c r="E978" s="4">
        <v>1</v>
      </c>
      <c r="F978" s="97">
        <f t="shared" si="31"/>
        <v>106.28640577488601</v>
      </c>
      <c r="G978" s="97">
        <f t="shared" si="30"/>
        <v>106.28640577</v>
      </c>
      <c r="H978" s="98" t="s">
        <v>141</v>
      </c>
    </row>
    <row r="979" spans="1:8" x14ac:dyDescent="0.3">
      <c r="A979" s="7">
        <v>43468</v>
      </c>
      <c r="B979" s="4" t="s">
        <v>42</v>
      </c>
      <c r="C979" s="4" t="s">
        <v>43</v>
      </c>
      <c r="D979" s="4">
        <v>1.7437100000000001</v>
      </c>
      <c r="E979" s="4">
        <v>1</v>
      </c>
      <c r="F979" s="97">
        <f t="shared" si="31"/>
        <v>106.291463610062</v>
      </c>
      <c r="G979" s="97">
        <f t="shared" si="30"/>
        <v>106.29146360999999</v>
      </c>
      <c r="H979" s="98" t="s">
        <v>141</v>
      </c>
    </row>
    <row r="980" spans="1:8" x14ac:dyDescent="0.3">
      <c r="A980" s="7">
        <v>43469</v>
      </c>
      <c r="B980" s="4" t="s">
        <v>42</v>
      </c>
      <c r="C980" s="4" t="s">
        <v>43</v>
      </c>
      <c r="D980" s="4">
        <v>1.7442599999999999</v>
      </c>
      <c r="E980" s="4">
        <v>1</v>
      </c>
      <c r="F980" s="97">
        <f t="shared" si="31"/>
        <v>106.296541459048</v>
      </c>
      <c r="G980" s="97">
        <f t="shared" si="30"/>
        <v>106.29654146</v>
      </c>
      <c r="H980" s="98" t="s">
        <v>141</v>
      </c>
    </row>
    <row r="981" spans="1:8" x14ac:dyDescent="0.3">
      <c r="A981" s="7">
        <v>43472</v>
      </c>
      <c r="B981" s="4" t="s">
        <v>42</v>
      </c>
      <c r="C981" s="4" t="s">
        <v>43</v>
      </c>
      <c r="D981" s="4">
        <v>1.73865</v>
      </c>
      <c r="E981" s="4">
        <v>1</v>
      </c>
      <c r="F981" s="97">
        <f t="shared" si="31"/>
        <v>106.311780538945</v>
      </c>
      <c r="G981" s="97">
        <f t="shared" si="30"/>
        <v>106.31178054</v>
      </c>
      <c r="H981" s="98" t="s">
        <v>141</v>
      </c>
    </row>
    <row r="982" spans="1:8" x14ac:dyDescent="0.3">
      <c r="A982" s="7">
        <v>43473</v>
      </c>
      <c r="B982" s="4" t="s">
        <v>42</v>
      </c>
      <c r="C982" s="4" t="s">
        <v>43</v>
      </c>
      <c r="D982" s="4">
        <v>1.7436400000000001</v>
      </c>
      <c r="E982" s="4">
        <v>1</v>
      </c>
      <c r="F982" s="97">
        <f t="shared" si="31"/>
        <v>106.316844620514</v>
      </c>
      <c r="G982" s="97">
        <f t="shared" si="30"/>
        <v>106.31684462</v>
      </c>
      <c r="H982" s="98" t="s">
        <v>141</v>
      </c>
    </row>
    <row r="983" spans="1:8" x14ac:dyDescent="0.3">
      <c r="A983" s="7">
        <v>43474</v>
      </c>
      <c r="B983" s="4" t="s">
        <v>42</v>
      </c>
      <c r="C983" s="4" t="s">
        <v>43</v>
      </c>
      <c r="D983" s="4">
        <v>1.74437</v>
      </c>
      <c r="E983" s="4">
        <v>1</v>
      </c>
      <c r="F983" s="97">
        <f t="shared" si="31"/>
        <v>106.32192347812899</v>
      </c>
      <c r="G983" s="97">
        <f t="shared" si="30"/>
        <v>106.32192348</v>
      </c>
      <c r="H983" s="98" t="s">
        <v>141</v>
      </c>
    </row>
    <row r="984" spans="1:8" x14ac:dyDescent="0.3">
      <c r="A984" s="7">
        <v>43475</v>
      </c>
      <c r="B984" s="4" t="s">
        <v>42</v>
      </c>
      <c r="C984" s="4" t="s">
        <v>43</v>
      </c>
      <c r="D984" s="4">
        <v>1.7379500000000001</v>
      </c>
      <c r="E984" s="4">
        <v>1</v>
      </c>
      <c r="F984" s="97">
        <f t="shared" si="31"/>
        <v>106.327004704804</v>
      </c>
      <c r="G984" s="97">
        <f t="shared" si="30"/>
        <v>106.3270047</v>
      </c>
      <c r="H984" s="98" t="s">
        <v>141</v>
      </c>
    </row>
    <row r="985" spans="1:8" x14ac:dyDescent="0.3">
      <c r="A985" s="7">
        <v>43476</v>
      </c>
      <c r="B985" s="4" t="s">
        <v>42</v>
      </c>
      <c r="C985" s="4" t="s">
        <v>43</v>
      </c>
      <c r="D985" s="4">
        <v>1.74247</v>
      </c>
      <c r="E985" s="4">
        <v>1</v>
      </c>
      <c r="F985" s="97">
        <f t="shared" si="31"/>
        <v>106.33206747241501</v>
      </c>
      <c r="G985" s="97">
        <f t="shared" si="30"/>
        <v>106.33206747</v>
      </c>
      <c r="H985" s="98" t="s">
        <v>141</v>
      </c>
    </row>
    <row r="986" spans="1:8" x14ac:dyDescent="0.3">
      <c r="A986" s="7">
        <v>43479</v>
      </c>
      <c r="B986" s="4" t="s">
        <v>42</v>
      </c>
      <c r="C986" s="4" t="s">
        <v>43</v>
      </c>
      <c r="D986" s="4">
        <v>1.7406200000000001</v>
      </c>
      <c r="E986" s="4">
        <v>1</v>
      </c>
      <c r="F986" s="97">
        <f t="shared" si="31"/>
        <v>106.347296001534</v>
      </c>
      <c r="G986" s="97">
        <f t="shared" si="30"/>
        <v>106.347296</v>
      </c>
      <c r="H986" s="98" t="s">
        <v>141</v>
      </c>
    </row>
    <row r="987" spans="1:8" x14ac:dyDescent="0.3">
      <c r="A987" s="7">
        <v>43480</v>
      </c>
      <c r="B987" s="4" t="s">
        <v>42</v>
      </c>
      <c r="C987" s="4" t="s">
        <v>43</v>
      </c>
      <c r="D987" s="4">
        <v>1.7301299999999999</v>
      </c>
      <c r="E987" s="4">
        <v>1</v>
      </c>
      <c r="F987" s="97">
        <f t="shared" si="31"/>
        <v>106.352367514695</v>
      </c>
      <c r="G987" s="97">
        <f t="shared" si="30"/>
        <v>106.35236750999999</v>
      </c>
      <c r="H987" s="98" t="s">
        <v>141</v>
      </c>
    </row>
    <row r="988" spans="1:8" x14ac:dyDescent="0.3">
      <c r="A988" s="7">
        <v>43481</v>
      </c>
      <c r="B988" s="4" t="s">
        <v>42</v>
      </c>
      <c r="C988" s="4" t="s">
        <v>43</v>
      </c>
      <c r="D988" s="4">
        <v>1.7423599999999999</v>
      </c>
      <c r="E988" s="4">
        <v>1</v>
      </c>
      <c r="F988" s="97">
        <f t="shared" si="31"/>
        <v>106.35740870432799</v>
      </c>
      <c r="G988" s="97">
        <f t="shared" si="30"/>
        <v>106.35740869999999</v>
      </c>
      <c r="H988" s="98" t="s">
        <v>141</v>
      </c>
    </row>
    <row r="989" spans="1:8" x14ac:dyDescent="0.3">
      <c r="A989" s="7">
        <v>43482</v>
      </c>
      <c r="B989" s="4" t="s">
        <v>42</v>
      </c>
      <c r="C989" s="4" t="s">
        <v>43</v>
      </c>
      <c r="D989" s="4">
        <v>1.74471</v>
      </c>
      <c r="E989" s="4">
        <v>1</v>
      </c>
      <c r="F989" s="97">
        <f t="shared" si="31"/>
        <v>106.362485769934</v>
      </c>
      <c r="G989" s="97">
        <f t="shared" si="30"/>
        <v>106.36248577000001</v>
      </c>
      <c r="H989" s="98" t="s">
        <v>141</v>
      </c>
    </row>
    <row r="990" spans="1:8" x14ac:dyDescent="0.3">
      <c r="A990" s="7">
        <v>43483</v>
      </c>
      <c r="B990" s="4" t="s">
        <v>42</v>
      </c>
      <c r="C990" s="4" t="s">
        <v>43</v>
      </c>
      <c r="D990" s="4">
        <v>1.742</v>
      </c>
      <c r="E990" s="4">
        <v>1</v>
      </c>
      <c r="F990" s="97">
        <f t="shared" si="31"/>
        <v>106.367569925894</v>
      </c>
      <c r="G990" s="97">
        <f t="shared" si="30"/>
        <v>106.36756993</v>
      </c>
      <c r="H990" s="98" t="s">
        <v>141</v>
      </c>
    </row>
    <row r="991" spans="1:8" x14ac:dyDescent="0.3">
      <c r="A991" s="7">
        <v>43486</v>
      </c>
      <c r="B991" s="4" t="s">
        <v>42</v>
      </c>
      <c r="C991" s="4" t="s">
        <v>43</v>
      </c>
      <c r="D991" s="4">
        <v>1.7420599999999999</v>
      </c>
      <c r="E991" s="4">
        <v>1</v>
      </c>
      <c r="F991" s="97">
        <f t="shared" si="31"/>
        <v>106.382799430563</v>
      </c>
      <c r="G991" s="97">
        <f t="shared" si="30"/>
        <v>106.38279943000001</v>
      </c>
      <c r="H991" s="98" t="s">
        <v>141</v>
      </c>
    </row>
    <row r="992" spans="1:8" x14ac:dyDescent="0.3">
      <c r="A992" s="7">
        <v>43487</v>
      </c>
      <c r="B992" s="4" t="s">
        <v>42</v>
      </c>
      <c r="C992" s="4" t="s">
        <v>43</v>
      </c>
      <c r="D992" s="4">
        <v>1.7420500000000001</v>
      </c>
      <c r="E992" s="4">
        <v>1</v>
      </c>
      <c r="F992" s="97">
        <f t="shared" si="31"/>
        <v>106.387876833839</v>
      </c>
      <c r="G992" s="97">
        <f t="shared" si="30"/>
        <v>106.38787683</v>
      </c>
      <c r="H992" s="98" t="s">
        <v>141</v>
      </c>
    </row>
    <row r="993" spans="1:8" x14ac:dyDescent="0.3">
      <c r="A993" s="7">
        <v>43488</v>
      </c>
      <c r="B993" s="4" t="s">
        <v>42</v>
      </c>
      <c r="C993" s="4" t="s">
        <v>43</v>
      </c>
      <c r="D993" s="4">
        <v>1.7416100000000001</v>
      </c>
      <c r="E993" s="4">
        <v>1</v>
      </c>
      <c r="F993" s="97">
        <f t="shared" si="31"/>
        <v>106.3929544503</v>
      </c>
      <c r="G993" s="97">
        <f t="shared" si="30"/>
        <v>106.39295445</v>
      </c>
      <c r="H993" s="98" t="s">
        <v>141</v>
      </c>
    </row>
    <row r="994" spans="1:8" x14ac:dyDescent="0.3">
      <c r="A994" s="7">
        <v>43489</v>
      </c>
      <c r="B994" s="4" t="s">
        <v>42</v>
      </c>
      <c r="C994" s="4" t="s">
        <v>43</v>
      </c>
      <c r="D994" s="4">
        <v>1.7433099999999999</v>
      </c>
      <c r="E994" s="4">
        <v>1</v>
      </c>
      <c r="F994" s="97">
        <f t="shared" si="31"/>
        <v>106.398031026558</v>
      </c>
      <c r="G994" s="97">
        <f t="shared" si="30"/>
        <v>106.39803103</v>
      </c>
      <c r="H994" s="98" t="s">
        <v>141</v>
      </c>
    </row>
    <row r="995" spans="1:8" x14ac:dyDescent="0.3">
      <c r="A995" s="7">
        <v>43490</v>
      </c>
      <c r="B995" s="4" t="s">
        <v>42</v>
      </c>
      <c r="C995" s="4" t="s">
        <v>43</v>
      </c>
      <c r="D995" s="4">
        <v>1.7451300000000001</v>
      </c>
      <c r="E995" s="4">
        <v>1</v>
      </c>
      <c r="F995" s="97">
        <f t="shared" si="31"/>
        <v>106.40311280057099</v>
      </c>
      <c r="G995" s="97">
        <f t="shared" si="30"/>
        <v>106.4031128</v>
      </c>
      <c r="H995" s="98" t="s">
        <v>141</v>
      </c>
    </row>
    <row r="996" spans="1:8" x14ac:dyDescent="0.3">
      <c r="A996" s="7">
        <v>43493</v>
      </c>
      <c r="B996" s="4" t="s">
        <v>42</v>
      </c>
      <c r="C996" s="4" t="s">
        <v>43</v>
      </c>
      <c r="D996" s="4">
        <v>1.74658</v>
      </c>
      <c r="E996" s="4">
        <v>1</v>
      </c>
      <c r="F996" s="97">
        <f t="shared" si="31"/>
        <v>106.418374767495</v>
      </c>
      <c r="G996" s="97">
        <f t="shared" si="30"/>
        <v>106.41837477</v>
      </c>
      <c r="H996" s="98" t="s">
        <v>141</v>
      </c>
    </row>
    <row r="997" spans="1:8" x14ac:dyDescent="0.3">
      <c r="A997" s="7">
        <v>43494</v>
      </c>
      <c r="B997" s="4" t="s">
        <v>42</v>
      </c>
      <c r="C997" s="4" t="s">
        <v>43</v>
      </c>
      <c r="D997" s="4">
        <v>1.74444</v>
      </c>
      <c r="E997" s="4">
        <v>1</v>
      </c>
      <c r="F997" s="97">
        <f t="shared" si="31"/>
        <v>106.423467047084</v>
      </c>
      <c r="G997" s="97">
        <f t="shared" si="30"/>
        <v>106.42346705</v>
      </c>
      <c r="H997" s="98" t="s">
        <v>141</v>
      </c>
    </row>
    <row r="998" spans="1:8" x14ac:dyDescent="0.3">
      <c r="A998" s="7">
        <v>43495</v>
      </c>
      <c r="B998" s="4" t="s">
        <v>42</v>
      </c>
      <c r="C998" s="4" t="s">
        <v>43</v>
      </c>
      <c r="D998" s="4">
        <v>1.7455799999999999</v>
      </c>
      <c r="E998" s="4">
        <v>1</v>
      </c>
      <c r="F998" s="97">
        <f t="shared" si="31"/>
        <v>106.428553330724</v>
      </c>
      <c r="G998" s="97">
        <f t="shared" si="30"/>
        <v>106.42855333</v>
      </c>
      <c r="H998" s="98" t="s">
        <v>141</v>
      </c>
    </row>
    <row r="999" spans="1:8" x14ac:dyDescent="0.3">
      <c r="A999" s="7">
        <v>43496</v>
      </c>
      <c r="B999" s="4" t="s">
        <v>42</v>
      </c>
      <c r="C999" s="4" t="s">
        <v>43</v>
      </c>
      <c r="D999" s="4">
        <v>1.7458899999999999</v>
      </c>
      <c r="E999" s="4">
        <v>1</v>
      </c>
      <c r="F999" s="97">
        <f t="shared" si="31"/>
        <v>106.433643181522</v>
      </c>
      <c r="G999" s="97">
        <f t="shared" si="30"/>
        <v>106.43364318</v>
      </c>
      <c r="H999" s="98" t="s">
        <v>141</v>
      </c>
    </row>
    <row r="1000" spans="1:8" x14ac:dyDescent="0.3">
      <c r="A1000" s="7">
        <v>43497</v>
      </c>
      <c r="B1000" s="4" t="s">
        <v>42</v>
      </c>
      <c r="C1000" s="4" t="s">
        <v>43</v>
      </c>
      <c r="D1000" s="4">
        <v>1.7405999999999999</v>
      </c>
      <c r="E1000" s="4">
        <v>1</v>
      </c>
      <c r="F1000" s="97">
        <f t="shared" si="31"/>
        <v>106.43873417969399</v>
      </c>
      <c r="G1000" s="97">
        <f t="shared" si="30"/>
        <v>106.43873418</v>
      </c>
      <c r="H1000" s="98" t="s">
        <v>141</v>
      </c>
    </row>
    <row r="1001" spans="1:8" x14ac:dyDescent="0.3">
      <c r="A1001" s="7">
        <v>43500</v>
      </c>
      <c r="B1001" s="4" t="s">
        <v>42</v>
      </c>
      <c r="C1001" s="4" t="s">
        <v>43</v>
      </c>
      <c r="D1001" s="4">
        <v>1.74068</v>
      </c>
      <c r="E1001" s="4">
        <v>1</v>
      </c>
      <c r="F1001" s="97">
        <f t="shared" si="31"/>
        <v>106.45396162578</v>
      </c>
      <c r="G1001" s="97">
        <f t="shared" si="30"/>
        <v>106.45396162999999</v>
      </c>
      <c r="H1001" s="98" t="s">
        <v>141</v>
      </c>
    </row>
    <row r="1002" spans="1:8" x14ac:dyDescent="0.3">
      <c r="A1002" s="7">
        <v>43501</v>
      </c>
      <c r="B1002" s="4" t="s">
        <v>42</v>
      </c>
      <c r="C1002" s="4" t="s">
        <v>43</v>
      </c>
      <c r="D1002" s="4">
        <v>1.7422899999999999</v>
      </c>
      <c r="E1002" s="4">
        <v>1</v>
      </c>
      <c r="F1002" s="97">
        <f t="shared" si="31"/>
        <v>106.45903840062699</v>
      </c>
      <c r="G1002" s="97">
        <f t="shared" si="30"/>
        <v>106.4590384</v>
      </c>
      <c r="H1002" s="98" t="s">
        <v>141</v>
      </c>
    </row>
    <row r="1003" spans="1:8" x14ac:dyDescent="0.3">
      <c r="A1003" s="7">
        <v>43502</v>
      </c>
      <c r="B1003" s="4" t="s">
        <v>42</v>
      </c>
      <c r="C1003" s="4" t="s">
        <v>43</v>
      </c>
      <c r="D1003" s="4">
        <v>1.7460899999999999</v>
      </c>
      <c r="E1003" s="4">
        <v>1</v>
      </c>
      <c r="F1003" s="97">
        <f t="shared" si="31"/>
        <v>106.464120113449</v>
      </c>
      <c r="G1003" s="97">
        <f t="shared" si="30"/>
        <v>106.46412011</v>
      </c>
      <c r="H1003" s="98" t="s">
        <v>141</v>
      </c>
    </row>
    <row r="1004" spans="1:8" x14ac:dyDescent="0.3">
      <c r="A1004" s="7">
        <v>43503</v>
      </c>
      <c r="B1004" s="4" t="s">
        <v>42</v>
      </c>
      <c r="C1004" s="4" t="s">
        <v>43</v>
      </c>
      <c r="D1004" s="4">
        <v>1.7323999999999999</v>
      </c>
      <c r="E1004" s="4">
        <v>1</v>
      </c>
      <c r="F1004" s="97">
        <f t="shared" si="31"/>
        <v>106.469213152777</v>
      </c>
      <c r="G1004" s="97">
        <f t="shared" si="30"/>
        <v>106.46921315</v>
      </c>
      <c r="H1004" s="98" t="s">
        <v>141</v>
      </c>
    </row>
    <row r="1005" spans="1:8" x14ac:dyDescent="0.3">
      <c r="A1005" s="7">
        <v>43504</v>
      </c>
      <c r="B1005" s="4" t="s">
        <v>42</v>
      </c>
      <c r="C1005" s="4" t="s">
        <v>43</v>
      </c>
      <c r="D1005" s="4">
        <v>1.7445200000000001</v>
      </c>
      <c r="E1005" s="4">
        <v>1</v>
      </c>
      <c r="F1005" s="97">
        <f t="shared" si="31"/>
        <v>106.47426650249901</v>
      </c>
      <c r="G1005" s="97">
        <f t="shared" si="30"/>
        <v>106.4742665</v>
      </c>
      <c r="H1005" s="98" t="s">
        <v>141</v>
      </c>
    </row>
    <row r="1006" spans="1:8" x14ac:dyDescent="0.3">
      <c r="A1006" s="7">
        <v>43507</v>
      </c>
      <c r="B1006" s="4" t="s">
        <v>42</v>
      </c>
      <c r="C1006" s="4" t="s">
        <v>43</v>
      </c>
      <c r="D1006" s="4">
        <v>1.7416499999999999</v>
      </c>
      <c r="E1006" s="4">
        <v>1</v>
      </c>
      <c r="F1006" s="97">
        <f t="shared" si="31"/>
        <v>106.48953333708</v>
      </c>
      <c r="G1006" s="97">
        <f t="shared" si="30"/>
        <v>106.48953333999999</v>
      </c>
      <c r="H1006" s="98" t="s">
        <v>141</v>
      </c>
    </row>
    <row r="1007" spans="1:8" x14ac:dyDescent="0.3">
      <c r="A1007" s="7">
        <v>43508</v>
      </c>
      <c r="B1007" s="4" t="s">
        <v>42</v>
      </c>
      <c r="C1007" s="4" t="s">
        <v>43</v>
      </c>
      <c r="D1007" s="4">
        <v>1.74109</v>
      </c>
      <c r="E1007" s="4">
        <v>1</v>
      </c>
      <c r="F1007" s="97">
        <f t="shared" si="31"/>
        <v>106.494614638333</v>
      </c>
      <c r="G1007" s="97">
        <f t="shared" si="30"/>
        <v>106.49461463999999</v>
      </c>
      <c r="H1007" s="98" t="s">
        <v>141</v>
      </c>
    </row>
    <row r="1008" spans="1:8" x14ac:dyDescent="0.3">
      <c r="A1008" s="7">
        <v>43509</v>
      </c>
      <c r="B1008" s="4" t="s">
        <v>42</v>
      </c>
      <c r="C1008" s="4" t="s">
        <v>43</v>
      </c>
      <c r="D1008" s="4">
        <v>1.7443</v>
      </c>
      <c r="E1008" s="4">
        <v>1</v>
      </c>
      <c r="F1008" s="97">
        <f t="shared" si="31"/>
        <v>106.499694548158</v>
      </c>
      <c r="G1008" s="97">
        <f t="shared" si="30"/>
        <v>106.49969455</v>
      </c>
      <c r="H1008" s="98" t="s">
        <v>141</v>
      </c>
    </row>
    <row r="1009" spans="1:8" x14ac:dyDescent="0.3">
      <c r="A1009" s="7">
        <v>43510</v>
      </c>
      <c r="B1009" s="4" t="s">
        <v>42</v>
      </c>
      <c r="C1009" s="4" t="s">
        <v>43</v>
      </c>
      <c r="D1009" s="4">
        <v>1.7441199999999999</v>
      </c>
      <c r="E1009" s="4">
        <v>1</v>
      </c>
      <c r="F1009" s="97">
        <f t="shared" si="31"/>
        <v>106.50478406643801</v>
      </c>
      <c r="G1009" s="97">
        <f t="shared" si="30"/>
        <v>106.50478407</v>
      </c>
      <c r="H1009" s="98" t="s">
        <v>141</v>
      </c>
    </row>
    <row r="1010" spans="1:8" x14ac:dyDescent="0.3">
      <c r="A1010" s="7">
        <v>43511</v>
      </c>
      <c r="B1010" s="4" t="s">
        <v>42</v>
      </c>
      <c r="C1010" s="4" t="s">
        <v>43</v>
      </c>
      <c r="D1010" s="4">
        <v>1.7384900000000001</v>
      </c>
      <c r="E1010" s="4">
        <v>1</v>
      </c>
      <c r="F1010" s="97">
        <f t="shared" si="31"/>
        <v>106.50987330271199</v>
      </c>
      <c r="G1010" s="97">
        <f t="shared" si="30"/>
        <v>106.5098733</v>
      </c>
      <c r="H1010" s="98" t="s">
        <v>141</v>
      </c>
    </row>
    <row r="1011" spans="1:8" x14ac:dyDescent="0.3">
      <c r="A1011" s="7">
        <v>43514</v>
      </c>
      <c r="B1011" s="4" t="s">
        <v>42</v>
      </c>
      <c r="C1011" s="4" t="s">
        <v>43</v>
      </c>
      <c r="D1011" s="4">
        <v>1.74318</v>
      </c>
      <c r="E1011" s="4">
        <v>1</v>
      </c>
      <c r="F1011" s="97">
        <f t="shared" si="31"/>
        <v>106.52509245473701</v>
      </c>
      <c r="G1011" s="97">
        <f t="shared" si="30"/>
        <v>106.52509245</v>
      </c>
      <c r="H1011" s="98" t="s">
        <v>141</v>
      </c>
    </row>
    <row r="1012" spans="1:8" x14ac:dyDescent="0.3">
      <c r="A1012" s="7">
        <v>43516</v>
      </c>
      <c r="B1012" s="4" t="s">
        <v>42</v>
      </c>
      <c r="C1012" s="4" t="s">
        <v>43</v>
      </c>
      <c r="D1012" s="4">
        <v>1.7427600000000001</v>
      </c>
      <c r="E1012" s="4">
        <v>1</v>
      </c>
      <c r="F1012" s="97">
        <f t="shared" si="31"/>
        <v>106.535267381349</v>
      </c>
      <c r="G1012" s="97">
        <f t="shared" si="30"/>
        <v>106.53526737999999</v>
      </c>
      <c r="H1012" s="98" t="s">
        <v>141</v>
      </c>
    </row>
    <row r="1013" spans="1:8" x14ac:dyDescent="0.3">
      <c r="A1013" s="7">
        <v>43517</v>
      </c>
      <c r="B1013" s="4" t="s">
        <v>42</v>
      </c>
      <c r="C1013" s="4" t="s">
        <v>43</v>
      </c>
      <c r="D1013" s="4">
        <v>1.7413099999999999</v>
      </c>
      <c r="E1013" s="4">
        <v>1</v>
      </c>
      <c r="F1013" s="97">
        <f t="shared" si="31"/>
        <v>106.54035410470701</v>
      </c>
      <c r="G1013" s="97">
        <f t="shared" si="30"/>
        <v>106.5403541</v>
      </c>
      <c r="H1013" s="98" t="s">
        <v>141</v>
      </c>
    </row>
    <row r="1014" spans="1:8" x14ac:dyDescent="0.3">
      <c r="A1014" s="7">
        <v>43518</v>
      </c>
      <c r="B1014" s="4" t="s">
        <v>42</v>
      </c>
      <c r="C1014" s="4" t="s">
        <v>43</v>
      </c>
      <c r="D1014" s="4">
        <v>1.74207</v>
      </c>
      <c r="E1014" s="4">
        <v>1</v>
      </c>
      <c r="F1014" s="97">
        <f t="shared" si="31"/>
        <v>106.545436838516</v>
      </c>
      <c r="G1014" s="97">
        <f t="shared" si="30"/>
        <v>106.54543683999999</v>
      </c>
      <c r="H1014" s="98" t="s">
        <v>141</v>
      </c>
    </row>
    <row r="1015" spans="1:8" x14ac:dyDescent="0.3">
      <c r="A1015" s="7">
        <v>43521</v>
      </c>
      <c r="B1015" s="4" t="s">
        <v>42</v>
      </c>
      <c r="C1015" s="4" t="s">
        <v>43</v>
      </c>
      <c r="D1015" s="4">
        <v>1.74458</v>
      </c>
      <c r="E1015" s="4">
        <v>1</v>
      </c>
      <c r="F1015" s="97">
        <f t="shared" si="31"/>
        <v>106.56069242283</v>
      </c>
      <c r="G1015" s="97">
        <f t="shared" si="30"/>
        <v>106.56069242</v>
      </c>
      <c r="H1015" s="98" t="s">
        <v>141</v>
      </c>
    </row>
    <row r="1016" spans="1:8" x14ac:dyDescent="0.3">
      <c r="A1016" s="7">
        <v>43522</v>
      </c>
      <c r="B1016" s="4" t="s">
        <v>42</v>
      </c>
      <c r="C1016" s="4" t="s">
        <v>43</v>
      </c>
      <c r="D1016" s="4">
        <v>1.74332</v>
      </c>
      <c r="E1016" s="4">
        <v>1</v>
      </c>
      <c r="F1016" s="97">
        <f t="shared" si="31"/>
        <v>106.56578567359099</v>
      </c>
      <c r="G1016" s="97">
        <f t="shared" si="30"/>
        <v>106.56578567</v>
      </c>
      <c r="H1016" s="98" t="s">
        <v>141</v>
      </c>
    </row>
    <row r="1017" spans="1:8" x14ac:dyDescent="0.3">
      <c r="A1017" s="7">
        <v>43523</v>
      </c>
      <c r="B1017" s="4" t="s">
        <v>42</v>
      </c>
      <c r="C1017" s="4" t="s">
        <v>43</v>
      </c>
      <c r="D1017" s="4">
        <v>1.7448399999999999</v>
      </c>
      <c r="E1017" s="4">
        <v>1</v>
      </c>
      <c r="F1017" s="97">
        <f t="shared" si="31"/>
        <v>106.570875489084</v>
      </c>
      <c r="G1017" s="97">
        <f t="shared" si="30"/>
        <v>106.57087549000001</v>
      </c>
      <c r="H1017" s="98" t="s">
        <v>141</v>
      </c>
    </row>
    <row r="1018" spans="1:8" x14ac:dyDescent="0.3">
      <c r="A1018" s="7">
        <v>43524</v>
      </c>
      <c r="B1018" s="4" t="s">
        <v>42</v>
      </c>
      <c r="C1018" s="4" t="s">
        <v>43</v>
      </c>
      <c r="D1018" s="4">
        <v>1.7306999999999999</v>
      </c>
      <c r="E1018" s="4">
        <v>1</v>
      </c>
      <c r="F1018" s="97">
        <f t="shared" si="31"/>
        <v>106.57596998569799</v>
      </c>
      <c r="G1018" s="97">
        <f t="shared" si="30"/>
        <v>106.57596999</v>
      </c>
      <c r="H1018" s="98" t="s">
        <v>141</v>
      </c>
    </row>
    <row r="1019" spans="1:8" x14ac:dyDescent="0.3">
      <c r="A1019" s="7">
        <v>43525</v>
      </c>
      <c r="B1019" s="4" t="s">
        <v>42</v>
      </c>
      <c r="C1019" s="4" t="s">
        <v>43</v>
      </c>
      <c r="D1019" s="4">
        <v>1.7463299999999999</v>
      </c>
      <c r="E1019" s="4">
        <v>1</v>
      </c>
      <c r="F1019" s="97">
        <f t="shared" si="31"/>
        <v>106.58102343860899</v>
      </c>
      <c r="G1019" s="97">
        <f t="shared" si="30"/>
        <v>106.58102344</v>
      </c>
      <c r="H1019" s="98" t="s">
        <v>141</v>
      </c>
    </row>
    <row r="1020" spans="1:8" x14ac:dyDescent="0.3">
      <c r="A1020" s="7">
        <v>43528</v>
      </c>
      <c r="B1020" s="4" t="s">
        <v>42</v>
      </c>
      <c r="C1020" s="4" t="s">
        <v>43</v>
      </c>
      <c r="D1020" s="4">
        <v>1.73712</v>
      </c>
      <c r="E1020" s="4">
        <v>1</v>
      </c>
      <c r="F1020" s="97">
        <f t="shared" si="31"/>
        <v>106.59632143630699</v>
      </c>
      <c r="G1020" s="97">
        <f t="shared" si="30"/>
        <v>106.59632144</v>
      </c>
      <c r="H1020" s="98" t="s">
        <v>141</v>
      </c>
    </row>
    <row r="1021" spans="1:8" x14ac:dyDescent="0.3">
      <c r="A1021" s="7">
        <v>43529</v>
      </c>
      <c r="B1021" s="4" t="s">
        <v>42</v>
      </c>
      <c r="C1021" s="4" t="s">
        <v>43</v>
      </c>
      <c r="D1021" s="4">
        <v>1.74526</v>
      </c>
      <c r="E1021" s="4">
        <v>1</v>
      </c>
      <c r="F1021" s="97">
        <f t="shared" si="31"/>
        <v>106.60139460348201</v>
      </c>
      <c r="G1021" s="97">
        <f t="shared" si="30"/>
        <v>106.60139460000001</v>
      </c>
      <c r="H1021" s="98" t="s">
        <v>141</v>
      </c>
    </row>
    <row r="1022" spans="1:8" x14ac:dyDescent="0.3">
      <c r="A1022" s="7">
        <v>43530</v>
      </c>
      <c r="B1022" s="4" t="s">
        <v>42</v>
      </c>
      <c r="C1022" s="4" t="s">
        <v>43</v>
      </c>
      <c r="D1022" s="4">
        <v>1.7441</v>
      </c>
      <c r="E1022" s="4">
        <v>1</v>
      </c>
      <c r="F1022" s="97">
        <f t="shared" si="31"/>
        <v>106.606491785673</v>
      </c>
      <c r="G1022" s="97">
        <f t="shared" si="30"/>
        <v>106.60649179000001</v>
      </c>
      <c r="H1022" s="98" t="s">
        <v>141</v>
      </c>
    </row>
    <row r="1023" spans="1:8" x14ac:dyDescent="0.3">
      <c r="A1023" s="7">
        <v>43531</v>
      </c>
      <c r="B1023" s="4" t="s">
        <v>42</v>
      </c>
      <c r="C1023" s="4" t="s">
        <v>43</v>
      </c>
      <c r="D1023" s="4">
        <v>1.7413400000000001</v>
      </c>
      <c r="E1023" s="4">
        <v>1</v>
      </c>
      <c r="F1023" s="97">
        <f t="shared" si="31"/>
        <v>106.611585823544</v>
      </c>
      <c r="G1023" s="97">
        <f t="shared" si="30"/>
        <v>106.61158582</v>
      </c>
      <c r="H1023" s="98" t="s">
        <v>141</v>
      </c>
    </row>
    <row r="1024" spans="1:8" x14ac:dyDescent="0.3">
      <c r="A1024" s="7">
        <v>43532</v>
      </c>
      <c r="B1024" s="4" t="s">
        <v>42</v>
      </c>
      <c r="C1024" s="4" t="s">
        <v>43</v>
      </c>
      <c r="D1024" s="4">
        <v>1.7443</v>
      </c>
      <c r="E1024" s="4">
        <v>1</v>
      </c>
      <c r="F1024" s="97">
        <f t="shared" si="31"/>
        <v>106.61667204323901</v>
      </c>
      <c r="G1024" s="97">
        <f t="shared" si="30"/>
        <v>106.61667204</v>
      </c>
      <c r="H1024" s="98" t="s">
        <v>141</v>
      </c>
    </row>
    <row r="1025" spans="1:8" x14ac:dyDescent="0.3">
      <c r="A1025" s="7">
        <v>43535</v>
      </c>
      <c r="B1025" s="4" t="s">
        <v>42</v>
      </c>
      <c r="C1025" s="4" t="s">
        <v>43</v>
      </c>
      <c r="D1025" s="4">
        <v>1.7432000000000001</v>
      </c>
      <c r="E1025" s="4">
        <v>1</v>
      </c>
      <c r="F1025" s="97">
        <f t="shared" si="31"/>
        <v>106.631957368805</v>
      </c>
      <c r="G1025" s="97">
        <f t="shared" si="30"/>
        <v>106.63195736999999</v>
      </c>
      <c r="H1025" s="98" t="s">
        <v>141</v>
      </c>
    </row>
    <row r="1026" spans="1:8" x14ac:dyDescent="0.3">
      <c r="A1026" s="7">
        <v>43536</v>
      </c>
      <c r="B1026" s="4" t="s">
        <v>42</v>
      </c>
      <c r="C1026" s="4" t="s">
        <v>43</v>
      </c>
      <c r="D1026" s="4">
        <v>1.7431700000000001</v>
      </c>
      <c r="E1026" s="4">
        <v>1</v>
      </c>
      <c r="F1026" s="97">
        <f t="shared" si="31"/>
        <v>106.637049994232</v>
      </c>
      <c r="G1026" s="97">
        <f t="shared" si="30"/>
        <v>106.63704998999999</v>
      </c>
      <c r="H1026" s="98" t="s">
        <v>141</v>
      </c>
    </row>
    <row r="1027" spans="1:8" x14ac:dyDescent="0.3">
      <c r="A1027" s="7">
        <v>43537</v>
      </c>
      <c r="B1027" s="4" t="s">
        <v>42</v>
      </c>
      <c r="C1027" s="4" t="s">
        <v>43</v>
      </c>
      <c r="D1027" s="4">
        <v>1.7450300000000001</v>
      </c>
      <c r="E1027" s="4">
        <v>1</v>
      </c>
      <c r="F1027" s="97">
        <f t="shared" si="31"/>
        <v>106.64214277523</v>
      </c>
      <c r="G1027" s="97">
        <f t="shared" ref="G1027:G1090" si="32">ROUND(F1027,8)</f>
        <v>106.64214278</v>
      </c>
      <c r="H1027" s="98" t="s">
        <v>141</v>
      </c>
    </row>
    <row r="1028" spans="1:8" x14ac:dyDescent="0.3">
      <c r="A1028" s="7">
        <v>43538</v>
      </c>
      <c r="B1028" s="4" t="s">
        <v>42</v>
      </c>
      <c r="C1028" s="4" t="s">
        <v>43</v>
      </c>
      <c r="D1028" s="4">
        <v>1.7411300000000001</v>
      </c>
      <c r="E1028" s="4">
        <v>1</v>
      </c>
      <c r="F1028" s="97">
        <f t="shared" ref="F1028:F1091" si="33">ROUND(F1027*(ROUND(1+D1027%*((A1028-A1027)/365),20)),20)</f>
        <v>106.647241233817</v>
      </c>
      <c r="G1028" s="97">
        <f t="shared" si="32"/>
        <v>106.64724123000001</v>
      </c>
      <c r="H1028" s="98" t="s">
        <v>141</v>
      </c>
    </row>
    <row r="1029" spans="1:8" x14ac:dyDescent="0.3">
      <c r="A1029" s="7">
        <v>43539</v>
      </c>
      <c r="B1029" s="4" t="s">
        <v>42</v>
      </c>
      <c r="C1029" s="4" t="s">
        <v>43</v>
      </c>
      <c r="D1029" s="4">
        <v>1.7449300000000001</v>
      </c>
      <c r="E1029" s="4">
        <v>1</v>
      </c>
      <c r="F1029" s="97">
        <f t="shared" si="33"/>
        <v>106.652328540971</v>
      </c>
      <c r="G1029" s="97">
        <f t="shared" si="32"/>
        <v>106.65232854</v>
      </c>
      <c r="H1029" s="98" t="s">
        <v>141</v>
      </c>
    </row>
    <row r="1030" spans="1:8" x14ac:dyDescent="0.3">
      <c r="A1030" s="7">
        <v>43542</v>
      </c>
      <c r="B1030" s="4" t="s">
        <v>42</v>
      </c>
      <c r="C1030" s="4" t="s">
        <v>43</v>
      </c>
      <c r="D1030" s="4">
        <v>1.7436</v>
      </c>
      <c r="E1030" s="4">
        <v>1</v>
      </c>
      <c r="F1030" s="97">
        <f t="shared" si="33"/>
        <v>106.66762450105099</v>
      </c>
      <c r="G1030" s="97">
        <f t="shared" si="32"/>
        <v>106.6676245</v>
      </c>
      <c r="H1030" s="98" t="s">
        <v>141</v>
      </c>
    </row>
    <row r="1031" spans="1:8" x14ac:dyDescent="0.3">
      <c r="A1031" s="7">
        <v>43543</v>
      </c>
      <c r="B1031" s="4" t="s">
        <v>42</v>
      </c>
      <c r="C1031" s="4" t="s">
        <v>43</v>
      </c>
      <c r="D1031" s="4">
        <v>1.7454099999999999</v>
      </c>
      <c r="E1031" s="4">
        <v>1</v>
      </c>
      <c r="F1031" s="97">
        <f t="shared" si="33"/>
        <v>106.672719998861</v>
      </c>
      <c r="G1031" s="97">
        <f t="shared" si="32"/>
        <v>106.67272</v>
      </c>
      <c r="H1031" s="98" t="s">
        <v>141</v>
      </c>
    </row>
    <row r="1032" spans="1:8" x14ac:dyDescent="0.3">
      <c r="A1032" s="7">
        <v>43544</v>
      </c>
      <c r="B1032" s="4" t="s">
        <v>42</v>
      </c>
      <c r="C1032" s="4" t="s">
        <v>43</v>
      </c>
      <c r="D1032" s="4">
        <v>1.74525</v>
      </c>
      <c r="E1032" s="4">
        <v>1</v>
      </c>
      <c r="F1032" s="97">
        <f t="shared" si="33"/>
        <v>106.67782102987999</v>
      </c>
      <c r="G1032" s="97">
        <f t="shared" si="32"/>
        <v>106.67782103</v>
      </c>
      <c r="H1032" s="98" t="s">
        <v>141</v>
      </c>
    </row>
    <row r="1033" spans="1:8" x14ac:dyDescent="0.3">
      <c r="A1033" s="7">
        <v>43545</v>
      </c>
      <c r="B1033" s="4" t="s">
        <v>42</v>
      </c>
      <c r="C1033" s="4" t="s">
        <v>43</v>
      </c>
      <c r="D1033" s="4">
        <v>1.74475</v>
      </c>
      <c r="E1033" s="4">
        <v>1</v>
      </c>
      <c r="F1033" s="97">
        <f t="shared" si="33"/>
        <v>106.682921837199</v>
      </c>
      <c r="G1033" s="97">
        <f t="shared" si="32"/>
        <v>106.68292184000001</v>
      </c>
      <c r="H1033" s="98" t="s">
        <v>141</v>
      </c>
    </row>
    <row r="1034" spans="1:8" x14ac:dyDescent="0.3">
      <c r="A1034" s="7">
        <v>43546</v>
      </c>
      <c r="B1034" s="4" t="s">
        <v>42</v>
      </c>
      <c r="C1034" s="4" t="s">
        <v>43</v>
      </c>
      <c r="D1034" s="4">
        <v>1.74261</v>
      </c>
      <c r="E1034" s="4">
        <v>1</v>
      </c>
      <c r="F1034" s="97">
        <f t="shared" si="33"/>
        <v>106.68802142700299</v>
      </c>
      <c r="G1034" s="97">
        <f t="shared" si="32"/>
        <v>106.68802143000001</v>
      </c>
      <c r="H1034" s="98" t="s">
        <v>141</v>
      </c>
    </row>
    <row r="1035" spans="1:8" x14ac:dyDescent="0.3">
      <c r="A1035" s="7">
        <v>43549</v>
      </c>
      <c r="B1035" s="4" t="s">
        <v>42</v>
      </c>
      <c r="C1035" s="4" t="s">
        <v>43</v>
      </c>
      <c r="D1035" s="4">
        <v>1.74543</v>
      </c>
      <c r="E1035" s="4">
        <v>1</v>
      </c>
      <c r="F1035" s="97">
        <f t="shared" si="33"/>
        <v>106.70330216232</v>
      </c>
      <c r="G1035" s="97">
        <f t="shared" si="32"/>
        <v>106.70330216000001</v>
      </c>
      <c r="H1035" s="98" t="s">
        <v>141</v>
      </c>
    </row>
    <row r="1036" spans="1:8" x14ac:dyDescent="0.3">
      <c r="A1036" s="7">
        <v>43550</v>
      </c>
      <c r="B1036" s="4" t="s">
        <v>42</v>
      </c>
      <c r="C1036" s="4" t="s">
        <v>43</v>
      </c>
      <c r="D1036" s="4">
        <v>1.74495</v>
      </c>
      <c r="E1036" s="4">
        <v>1</v>
      </c>
      <c r="F1036" s="97">
        <f t="shared" si="33"/>
        <v>106.708404714229</v>
      </c>
      <c r="G1036" s="97">
        <f t="shared" si="32"/>
        <v>106.70840471</v>
      </c>
      <c r="H1036" s="98" t="s">
        <v>141</v>
      </c>
    </row>
    <row r="1037" spans="1:8" x14ac:dyDescent="0.3">
      <c r="A1037" s="7">
        <v>43551</v>
      </c>
      <c r="B1037" s="4" t="s">
        <v>42</v>
      </c>
      <c r="C1037" s="4" t="s">
        <v>43</v>
      </c>
      <c r="D1037" s="4">
        <v>1.7446999999999999</v>
      </c>
      <c r="E1037" s="4">
        <v>1</v>
      </c>
      <c r="F1037" s="97">
        <f t="shared" si="33"/>
        <v>106.713506106854</v>
      </c>
      <c r="G1037" s="97">
        <f t="shared" si="32"/>
        <v>106.71350611</v>
      </c>
      <c r="H1037" s="98" t="s">
        <v>141</v>
      </c>
    </row>
    <row r="1038" spans="1:8" x14ac:dyDescent="0.3">
      <c r="A1038" s="7">
        <v>43552</v>
      </c>
      <c r="B1038" s="4" t="s">
        <v>42</v>
      </c>
      <c r="C1038" s="4" t="s">
        <v>43</v>
      </c>
      <c r="D1038" s="4">
        <v>1.7447900000000001</v>
      </c>
      <c r="E1038" s="4">
        <v>1</v>
      </c>
      <c r="F1038" s="97">
        <f t="shared" si="33"/>
        <v>106.718607012446</v>
      </c>
      <c r="G1038" s="97">
        <f t="shared" si="32"/>
        <v>106.71860701</v>
      </c>
      <c r="H1038" s="98" t="s">
        <v>141</v>
      </c>
    </row>
    <row r="1039" spans="1:8" x14ac:dyDescent="0.3">
      <c r="A1039" s="7">
        <v>43553</v>
      </c>
      <c r="B1039" s="4" t="s">
        <v>42</v>
      </c>
      <c r="C1039" s="4" t="s">
        <v>43</v>
      </c>
      <c r="D1039" s="4">
        <v>1.7378499999999999</v>
      </c>
      <c r="E1039" s="4">
        <v>1</v>
      </c>
      <c r="F1039" s="97">
        <f t="shared" si="33"/>
        <v>106.723708425003</v>
      </c>
      <c r="G1039" s="97">
        <f t="shared" si="32"/>
        <v>106.72370843</v>
      </c>
      <c r="H1039" s="98" t="s">
        <v>141</v>
      </c>
    </row>
    <row r="1040" spans="1:8" x14ac:dyDescent="0.3">
      <c r="A1040" s="7">
        <v>43556</v>
      </c>
      <c r="B1040" s="4" t="s">
        <v>42</v>
      </c>
      <c r="C1040" s="4" t="s">
        <v>43</v>
      </c>
      <c r="D1040" s="4">
        <v>1.74089</v>
      </c>
      <c r="E1040" s="4">
        <v>1</v>
      </c>
      <c r="F1040" s="97">
        <f t="shared" si="33"/>
        <v>106.738952517881</v>
      </c>
      <c r="G1040" s="97">
        <f t="shared" si="32"/>
        <v>106.73895252</v>
      </c>
      <c r="H1040" s="98" t="s">
        <v>141</v>
      </c>
    </row>
    <row r="1041" spans="1:8" x14ac:dyDescent="0.3">
      <c r="A1041" s="7">
        <v>43557</v>
      </c>
      <c r="B1041" s="4" t="s">
        <v>42</v>
      </c>
      <c r="C1041" s="4" t="s">
        <v>43</v>
      </c>
      <c r="D1041" s="4">
        <v>1.7435499999999999</v>
      </c>
      <c r="E1041" s="4">
        <v>1</v>
      </c>
      <c r="F1041" s="97">
        <f t="shared" si="33"/>
        <v>106.744043498019</v>
      </c>
      <c r="G1041" s="97">
        <f t="shared" si="32"/>
        <v>106.7440435</v>
      </c>
      <c r="H1041" s="98" t="s">
        <v>141</v>
      </c>
    </row>
    <row r="1042" spans="1:8" x14ac:dyDescent="0.3">
      <c r="A1042" s="7">
        <v>43558</v>
      </c>
      <c r="B1042" s="4" t="s">
        <v>42</v>
      </c>
      <c r="C1042" s="4" t="s">
        <v>43</v>
      </c>
      <c r="D1042" s="4">
        <v>1.74132</v>
      </c>
      <c r="E1042" s="4">
        <v>1</v>
      </c>
      <c r="F1042" s="97">
        <f t="shared" si="33"/>
        <v>106.74914250013001</v>
      </c>
      <c r="G1042" s="97">
        <f t="shared" si="32"/>
        <v>106.7491425</v>
      </c>
      <c r="H1042" s="98" t="s">
        <v>141</v>
      </c>
    </row>
    <row r="1043" spans="1:8" x14ac:dyDescent="0.3">
      <c r="A1043" s="7">
        <v>43559</v>
      </c>
      <c r="B1043" s="4" t="s">
        <v>42</v>
      </c>
      <c r="C1043" s="4" t="s">
        <v>43</v>
      </c>
      <c r="D1043" s="4">
        <v>1.73868</v>
      </c>
      <c r="E1043" s="4">
        <v>1</v>
      </c>
      <c r="F1043" s="97">
        <f t="shared" si="33"/>
        <v>106.754235223878</v>
      </c>
      <c r="G1043" s="97">
        <f t="shared" si="32"/>
        <v>106.75423522</v>
      </c>
      <c r="H1043" s="98" t="s">
        <v>141</v>
      </c>
    </row>
    <row r="1044" spans="1:8" x14ac:dyDescent="0.3">
      <c r="A1044" s="7">
        <v>43560</v>
      </c>
      <c r="B1044" s="4" t="s">
        <v>42</v>
      </c>
      <c r="C1044" s="4" t="s">
        <v>43</v>
      </c>
      <c r="D1044" s="4">
        <v>1.7400199999999999</v>
      </c>
      <c r="E1044" s="4">
        <v>1</v>
      </c>
      <c r="F1044" s="97">
        <f t="shared" si="33"/>
        <v>106.759320469184</v>
      </c>
      <c r="G1044" s="97">
        <f t="shared" si="32"/>
        <v>106.75932047000001</v>
      </c>
      <c r="H1044" s="98" t="s">
        <v>141</v>
      </c>
    </row>
    <row r="1045" spans="1:8" x14ac:dyDescent="0.3">
      <c r="A1045" s="7">
        <v>43564</v>
      </c>
      <c r="B1045" s="4" t="s">
        <v>42</v>
      </c>
      <c r="C1045" s="4" t="s">
        <v>43</v>
      </c>
      <c r="D1045" s="4">
        <v>1.7434700000000001</v>
      </c>
      <c r="E1045" s="4">
        <v>1</v>
      </c>
      <c r="F1045" s="97">
        <f t="shared" si="33"/>
        <v>106.779678096889</v>
      </c>
      <c r="G1045" s="97">
        <f t="shared" si="32"/>
        <v>106.7796781</v>
      </c>
      <c r="H1045" s="98" t="s">
        <v>141</v>
      </c>
    </row>
    <row r="1046" spans="1:8" x14ac:dyDescent="0.3">
      <c r="A1046" s="7">
        <v>43565</v>
      </c>
      <c r="B1046" s="4" t="s">
        <v>42</v>
      </c>
      <c r="C1046" s="4" t="s">
        <v>43</v>
      </c>
      <c r="D1046" s="4">
        <v>1.7451099999999999</v>
      </c>
      <c r="E1046" s="4">
        <v>1</v>
      </c>
      <c r="F1046" s="97">
        <f t="shared" si="33"/>
        <v>106.78477856717301</v>
      </c>
      <c r="G1046" s="97">
        <f t="shared" si="32"/>
        <v>106.78477857</v>
      </c>
      <c r="H1046" s="98" t="s">
        <v>141</v>
      </c>
    </row>
    <row r="1047" spans="1:8" x14ac:dyDescent="0.3">
      <c r="A1047" s="7">
        <v>43566</v>
      </c>
      <c r="B1047" s="4" t="s">
        <v>42</v>
      </c>
      <c r="C1047" s="4" t="s">
        <v>43</v>
      </c>
      <c r="D1047" s="4">
        <v>1.7443299999999999</v>
      </c>
      <c r="E1047" s="4">
        <v>1</v>
      </c>
      <c r="F1047" s="97">
        <f t="shared" si="33"/>
        <v>106.78988407908901</v>
      </c>
      <c r="G1047" s="97">
        <f t="shared" si="32"/>
        <v>106.78988407999999</v>
      </c>
      <c r="H1047" s="98" t="s">
        <v>141</v>
      </c>
    </row>
    <row r="1048" spans="1:8" x14ac:dyDescent="0.3">
      <c r="A1048" s="7">
        <v>43567</v>
      </c>
      <c r="B1048" s="4" t="s">
        <v>42</v>
      </c>
      <c r="C1048" s="4" t="s">
        <v>43</v>
      </c>
      <c r="D1048" s="4">
        <v>1.74563</v>
      </c>
      <c r="E1048" s="4">
        <v>1</v>
      </c>
      <c r="F1048" s="97">
        <f t="shared" si="33"/>
        <v>106.79498755301999</v>
      </c>
      <c r="G1048" s="97">
        <f t="shared" si="32"/>
        <v>106.79498755</v>
      </c>
      <c r="H1048" s="98" t="s">
        <v>141</v>
      </c>
    </row>
    <row r="1049" spans="1:8" x14ac:dyDescent="0.3">
      <c r="A1049" s="7">
        <v>43572</v>
      </c>
      <c r="B1049" s="4" t="s">
        <v>42</v>
      </c>
      <c r="C1049" s="4" t="s">
        <v>43</v>
      </c>
      <c r="D1049" s="4">
        <v>1.74638</v>
      </c>
      <c r="E1049" s="4">
        <v>1</v>
      </c>
      <c r="F1049" s="97">
        <f t="shared" si="33"/>
        <v>106.820525160434</v>
      </c>
      <c r="G1049" s="97">
        <f t="shared" si="32"/>
        <v>106.82052516</v>
      </c>
      <c r="H1049" s="98" t="s">
        <v>141</v>
      </c>
    </row>
    <row r="1050" spans="1:8" x14ac:dyDescent="0.3">
      <c r="A1050" s="7">
        <v>43573</v>
      </c>
      <c r="B1050" s="4" t="s">
        <v>42</v>
      </c>
      <c r="C1050" s="4" t="s">
        <v>43</v>
      </c>
      <c r="D1050" s="4">
        <v>1.7421599999999999</v>
      </c>
      <c r="E1050" s="4">
        <v>1</v>
      </c>
      <c r="F1050" s="97">
        <f t="shared" si="33"/>
        <v>106.82563609820799</v>
      </c>
      <c r="G1050" s="97">
        <f t="shared" si="32"/>
        <v>106.8256361</v>
      </c>
      <c r="H1050" s="98" t="s">
        <v>141</v>
      </c>
    </row>
    <row r="1051" spans="1:8" x14ac:dyDescent="0.3">
      <c r="A1051" s="7">
        <v>43574</v>
      </c>
      <c r="B1051" s="4" t="s">
        <v>42</v>
      </c>
      <c r="C1051" s="4" t="s">
        <v>43</v>
      </c>
      <c r="D1051" s="4">
        <v>1.73777</v>
      </c>
      <c r="E1051" s="4">
        <v>1</v>
      </c>
      <c r="F1051" s="97">
        <f t="shared" si="33"/>
        <v>106.83073492971999</v>
      </c>
      <c r="G1051" s="97">
        <f t="shared" si="32"/>
        <v>106.83073493000001</v>
      </c>
      <c r="H1051" s="98" t="s">
        <v>141</v>
      </c>
    </row>
    <row r="1052" spans="1:8" x14ac:dyDescent="0.3">
      <c r="A1052" s="7">
        <v>43577</v>
      </c>
      <c r="B1052" s="4" t="s">
        <v>42</v>
      </c>
      <c r="C1052" s="4" t="s">
        <v>43</v>
      </c>
      <c r="D1052" s="4">
        <v>1.7328399999999999</v>
      </c>
      <c r="E1052" s="4">
        <v>1</v>
      </c>
      <c r="F1052" s="97">
        <f t="shared" si="33"/>
        <v>106.845993607493</v>
      </c>
      <c r="G1052" s="97">
        <f t="shared" si="32"/>
        <v>106.84599360999999</v>
      </c>
      <c r="H1052" s="98" t="s">
        <v>141</v>
      </c>
    </row>
    <row r="1053" spans="1:8" x14ac:dyDescent="0.3">
      <c r="A1053" s="7">
        <v>43578</v>
      </c>
      <c r="B1053" s="4" t="s">
        <v>42</v>
      </c>
      <c r="C1053" s="4" t="s">
        <v>43</v>
      </c>
      <c r="D1053" s="4">
        <v>1.7447999999999999</v>
      </c>
      <c r="E1053" s="4">
        <v>1</v>
      </c>
      <c r="F1053" s="97">
        <f t="shared" si="33"/>
        <v>106.851066128357</v>
      </c>
      <c r="G1053" s="97">
        <f t="shared" si="32"/>
        <v>106.85106613000001</v>
      </c>
      <c r="H1053" s="98" t="s">
        <v>141</v>
      </c>
    </row>
    <row r="1054" spans="1:8" x14ac:dyDescent="0.3">
      <c r="A1054" s="7">
        <v>43579</v>
      </c>
      <c r="B1054" s="4" t="s">
        <v>42</v>
      </c>
      <c r="C1054" s="4" t="s">
        <v>43</v>
      </c>
      <c r="D1054" s="4">
        <v>1.7413799999999999</v>
      </c>
      <c r="E1054" s="4">
        <v>1</v>
      </c>
      <c r="F1054" s="97">
        <f t="shared" si="33"/>
        <v>106.856173902061</v>
      </c>
      <c r="G1054" s="97">
        <f t="shared" si="32"/>
        <v>106.8561739</v>
      </c>
      <c r="H1054" s="98" t="s">
        <v>141</v>
      </c>
    </row>
    <row r="1055" spans="1:8" x14ac:dyDescent="0.3">
      <c r="A1055" s="7">
        <v>43580</v>
      </c>
      <c r="B1055" s="4" t="s">
        <v>42</v>
      </c>
      <c r="C1055" s="4" t="s">
        <v>43</v>
      </c>
      <c r="D1055" s="4">
        <v>1.7448600000000001</v>
      </c>
      <c r="E1055" s="4">
        <v>1</v>
      </c>
      <c r="F1055" s="97">
        <f t="shared" si="33"/>
        <v>106.86127190765301</v>
      </c>
      <c r="G1055" s="97">
        <f t="shared" si="32"/>
        <v>106.86127191</v>
      </c>
      <c r="H1055" s="98" t="s">
        <v>141</v>
      </c>
    </row>
    <row r="1056" spans="1:8" x14ac:dyDescent="0.3">
      <c r="A1056" s="7">
        <v>43581</v>
      </c>
      <c r="B1056" s="4" t="s">
        <v>42</v>
      </c>
      <c r="C1056" s="4" t="s">
        <v>43</v>
      </c>
      <c r="D1056" s="4">
        <v>1.7451300000000001</v>
      </c>
      <c r="E1056" s="4">
        <v>1</v>
      </c>
      <c r="F1056" s="97">
        <f t="shared" si="33"/>
        <v>106.866380344883</v>
      </c>
      <c r="G1056" s="97">
        <f t="shared" si="32"/>
        <v>106.86638034000001</v>
      </c>
      <c r="H1056" s="98" t="s">
        <v>141</v>
      </c>
    </row>
    <row r="1057" spans="1:8" x14ac:dyDescent="0.3">
      <c r="A1057" s="7">
        <v>43584</v>
      </c>
      <c r="B1057" s="4" t="s">
        <v>42</v>
      </c>
      <c r="C1057" s="4" t="s">
        <v>43</v>
      </c>
      <c r="D1057" s="4">
        <v>1.7463900000000001</v>
      </c>
      <c r="E1057" s="4">
        <v>1</v>
      </c>
      <c r="F1057" s="97">
        <f t="shared" si="33"/>
        <v>106.88170876074599</v>
      </c>
      <c r="G1057" s="97">
        <f t="shared" si="32"/>
        <v>106.88170876</v>
      </c>
      <c r="H1057" s="98" t="s">
        <v>141</v>
      </c>
    </row>
    <row r="1058" spans="1:8" x14ac:dyDescent="0.3">
      <c r="A1058" s="7">
        <v>43585</v>
      </c>
      <c r="B1058" s="4" t="s">
        <v>42</v>
      </c>
      <c r="C1058" s="4" t="s">
        <v>43</v>
      </c>
      <c r="D1058" s="4">
        <v>1.7390099999999999</v>
      </c>
      <c r="E1058" s="4">
        <v>1</v>
      </c>
      <c r="F1058" s="97">
        <f t="shared" si="33"/>
        <v>106.886822655194</v>
      </c>
      <c r="G1058" s="97">
        <f t="shared" si="32"/>
        <v>106.88682266000001</v>
      </c>
      <c r="H1058" s="98" t="s">
        <v>141</v>
      </c>
    </row>
    <row r="1059" spans="1:8" x14ac:dyDescent="0.3">
      <c r="A1059" s="7">
        <v>43587</v>
      </c>
      <c r="B1059" s="4" t="s">
        <v>42</v>
      </c>
      <c r="C1059" s="4" t="s">
        <v>43</v>
      </c>
      <c r="D1059" s="4">
        <v>1.74247</v>
      </c>
      <c r="E1059" s="4">
        <v>1</v>
      </c>
      <c r="F1059" s="97">
        <f t="shared" si="33"/>
        <v>106.897007710179</v>
      </c>
      <c r="G1059" s="97">
        <f t="shared" si="32"/>
        <v>106.89700771</v>
      </c>
      <c r="H1059" s="98" t="s">
        <v>141</v>
      </c>
    </row>
    <row r="1060" spans="1:8" x14ac:dyDescent="0.3">
      <c r="A1060" s="7">
        <v>43588</v>
      </c>
      <c r="B1060" s="4" t="s">
        <v>42</v>
      </c>
      <c r="C1060" s="4" t="s">
        <v>43</v>
      </c>
      <c r="D1060" s="4">
        <v>1.7410600000000001</v>
      </c>
      <c r="E1060" s="4">
        <v>1</v>
      </c>
      <c r="F1060" s="97">
        <f t="shared" si="33"/>
        <v>106.90211085618</v>
      </c>
      <c r="G1060" s="97">
        <f t="shared" si="32"/>
        <v>106.90211085999999</v>
      </c>
      <c r="H1060" s="98" t="s">
        <v>141</v>
      </c>
    </row>
    <row r="1061" spans="1:8" x14ac:dyDescent="0.3">
      <c r="A1061" s="7">
        <v>43592</v>
      </c>
      <c r="B1061" s="4" t="s">
        <v>42</v>
      </c>
      <c r="C1061" s="4" t="s">
        <v>43</v>
      </c>
      <c r="D1061" s="4">
        <v>1.7421</v>
      </c>
      <c r="E1061" s="4">
        <v>1</v>
      </c>
      <c r="F1061" s="97">
        <f t="shared" si="33"/>
        <v>106.922507896084</v>
      </c>
      <c r="G1061" s="97">
        <f t="shared" si="32"/>
        <v>106.9225079</v>
      </c>
      <c r="H1061" s="98" t="s">
        <v>141</v>
      </c>
    </row>
    <row r="1062" spans="1:8" x14ac:dyDescent="0.3">
      <c r="A1062" s="7">
        <v>43593</v>
      </c>
      <c r="B1062" s="4" t="s">
        <v>42</v>
      </c>
      <c r="C1062" s="4" t="s">
        <v>43</v>
      </c>
      <c r="D1062" s="4">
        <v>1.74535</v>
      </c>
      <c r="E1062" s="4">
        <v>1</v>
      </c>
      <c r="F1062" s="97">
        <f t="shared" si="33"/>
        <v>106.927611175563</v>
      </c>
      <c r="G1062" s="97">
        <f t="shared" si="32"/>
        <v>106.92761118</v>
      </c>
      <c r="H1062" s="98" t="s">
        <v>141</v>
      </c>
    </row>
    <row r="1063" spans="1:8" x14ac:dyDescent="0.3">
      <c r="A1063" s="7">
        <v>43594</v>
      </c>
      <c r="B1063" s="4" t="s">
        <v>42</v>
      </c>
      <c r="C1063" s="4" t="s">
        <v>43</v>
      </c>
      <c r="D1063" s="4">
        <v>1.7459</v>
      </c>
      <c r="E1063" s="4">
        <v>1</v>
      </c>
      <c r="F1063" s="97">
        <f t="shared" si="33"/>
        <v>106.932724219568</v>
      </c>
      <c r="G1063" s="97">
        <f t="shared" si="32"/>
        <v>106.93272422</v>
      </c>
      <c r="H1063" s="98" t="s">
        <v>141</v>
      </c>
    </row>
    <row r="1064" spans="1:8" x14ac:dyDescent="0.3">
      <c r="A1064" s="7">
        <v>43595</v>
      </c>
      <c r="B1064" s="4" t="s">
        <v>42</v>
      </c>
      <c r="C1064" s="4" t="s">
        <v>43</v>
      </c>
      <c r="D1064" s="4">
        <v>1.7460599999999999</v>
      </c>
      <c r="E1064" s="4">
        <v>1</v>
      </c>
      <c r="F1064" s="97">
        <f t="shared" si="33"/>
        <v>106.93783911938201</v>
      </c>
      <c r="G1064" s="97">
        <f t="shared" si="32"/>
        <v>106.93783912000001</v>
      </c>
      <c r="H1064" s="98" t="s">
        <v>141</v>
      </c>
    </row>
    <row r="1065" spans="1:8" x14ac:dyDescent="0.3">
      <c r="A1065" s="7">
        <v>43598</v>
      </c>
      <c r="B1065" s="4" t="s">
        <v>42</v>
      </c>
      <c r="C1065" s="4" t="s">
        <v>43</v>
      </c>
      <c r="D1065" s="4">
        <v>1.7452700000000001</v>
      </c>
      <c r="E1065" s="4">
        <v>1</v>
      </c>
      <c r="F1065" s="97">
        <f t="shared" si="33"/>
        <v>106.953185959111</v>
      </c>
      <c r="G1065" s="97">
        <f t="shared" si="32"/>
        <v>106.95318596</v>
      </c>
      <c r="H1065" s="98" t="s">
        <v>141</v>
      </c>
    </row>
    <row r="1066" spans="1:8" x14ac:dyDescent="0.3">
      <c r="A1066" s="7">
        <v>43599</v>
      </c>
      <c r="B1066" s="4" t="s">
        <v>42</v>
      </c>
      <c r="C1066" s="4" t="s">
        <v>43</v>
      </c>
      <c r="D1066" s="4">
        <v>1.7456799999999999</v>
      </c>
      <c r="E1066" s="4">
        <v>1</v>
      </c>
      <c r="F1066" s="97">
        <f t="shared" si="33"/>
        <v>106.958299991628</v>
      </c>
      <c r="G1066" s="97">
        <f t="shared" si="32"/>
        <v>106.95829999</v>
      </c>
      <c r="H1066" s="98" t="s">
        <v>141</v>
      </c>
    </row>
    <row r="1067" spans="1:8" x14ac:dyDescent="0.3">
      <c r="A1067" s="7">
        <v>43600</v>
      </c>
      <c r="B1067" s="4" t="s">
        <v>42</v>
      </c>
      <c r="C1067" s="4" t="s">
        <v>43</v>
      </c>
      <c r="D1067" s="4">
        <v>1.74326</v>
      </c>
      <c r="E1067" s="4">
        <v>1</v>
      </c>
      <c r="F1067" s="97">
        <f t="shared" si="33"/>
        <v>106.963415470125</v>
      </c>
      <c r="G1067" s="97">
        <f t="shared" si="32"/>
        <v>106.96341547</v>
      </c>
      <c r="H1067" s="98" t="s">
        <v>141</v>
      </c>
    </row>
    <row r="1068" spans="1:8" x14ac:dyDescent="0.3">
      <c r="A1068" s="7">
        <v>43601</v>
      </c>
      <c r="B1068" s="4" t="s">
        <v>42</v>
      </c>
      <c r="C1068" s="4" t="s">
        <v>43</v>
      </c>
      <c r="D1068" s="4">
        <v>1.7457</v>
      </c>
      <c r="E1068" s="4">
        <v>1</v>
      </c>
      <c r="F1068" s="97">
        <f t="shared" si="33"/>
        <v>106.968524101458</v>
      </c>
      <c r="G1068" s="97">
        <f t="shared" si="32"/>
        <v>106.9685241</v>
      </c>
      <c r="H1068" s="98" t="s">
        <v>141</v>
      </c>
    </row>
    <row r="1069" spans="1:8" x14ac:dyDescent="0.3">
      <c r="A1069" s="7">
        <v>43602</v>
      </c>
      <c r="B1069" s="4" t="s">
        <v>42</v>
      </c>
      <c r="C1069" s="4" t="s">
        <v>43</v>
      </c>
      <c r="D1069" s="4">
        <v>1.74298</v>
      </c>
      <c r="E1069" s="4">
        <v>1</v>
      </c>
      <c r="F1069" s="97">
        <f t="shared" si="33"/>
        <v>106.973640127555</v>
      </c>
      <c r="G1069" s="97">
        <f t="shared" si="32"/>
        <v>106.97364013000001</v>
      </c>
      <c r="H1069" s="98" t="s">
        <v>141</v>
      </c>
    </row>
    <row r="1070" spans="1:8" x14ac:dyDescent="0.3">
      <c r="A1070" s="7">
        <v>43606</v>
      </c>
      <c r="B1070" s="4" t="s">
        <v>42</v>
      </c>
      <c r="C1070" s="4" t="s">
        <v>43</v>
      </c>
      <c r="D1070" s="4">
        <v>1.7413400000000001</v>
      </c>
      <c r="E1070" s="4">
        <v>1</v>
      </c>
      <c r="F1070" s="97">
        <f t="shared" si="33"/>
        <v>106.99407332374901</v>
      </c>
      <c r="G1070" s="97">
        <f t="shared" si="32"/>
        <v>106.99407332</v>
      </c>
      <c r="H1070" s="98" t="s">
        <v>141</v>
      </c>
    </row>
    <row r="1071" spans="1:8" x14ac:dyDescent="0.3">
      <c r="A1071" s="7">
        <v>43607</v>
      </c>
      <c r="B1071" s="4" t="s">
        <v>42</v>
      </c>
      <c r="C1071" s="4" t="s">
        <v>43</v>
      </c>
      <c r="D1071" s="4">
        <v>1.7452300000000001</v>
      </c>
      <c r="E1071" s="4">
        <v>1</v>
      </c>
      <c r="F1071" s="97">
        <f t="shared" si="33"/>
        <v>106.999177791137</v>
      </c>
      <c r="G1071" s="97">
        <f t="shared" si="32"/>
        <v>106.99917779</v>
      </c>
      <c r="H1071" s="98" t="s">
        <v>141</v>
      </c>
    </row>
    <row r="1072" spans="1:8" x14ac:dyDescent="0.3">
      <c r="A1072" s="7">
        <v>43608</v>
      </c>
      <c r="B1072" s="4" t="s">
        <v>42</v>
      </c>
      <c r="C1072" s="4" t="s">
        <v>43</v>
      </c>
      <c r="D1072" s="4">
        <v>1.74339</v>
      </c>
      <c r="E1072" s="4">
        <v>1</v>
      </c>
      <c r="F1072" s="97">
        <f t="shared" si="33"/>
        <v>107.004293905522</v>
      </c>
      <c r="G1072" s="97">
        <f t="shared" si="32"/>
        <v>107.00429391</v>
      </c>
      <c r="H1072" s="98" t="s">
        <v>141</v>
      </c>
    </row>
    <row r="1073" spans="1:8" x14ac:dyDescent="0.3">
      <c r="A1073" s="7">
        <v>43609</v>
      </c>
      <c r="B1073" s="4" t="s">
        <v>42</v>
      </c>
      <c r="C1073" s="4" t="s">
        <v>43</v>
      </c>
      <c r="D1073" s="4">
        <v>1.7457499999999999</v>
      </c>
      <c r="E1073" s="4">
        <v>1</v>
      </c>
      <c r="F1073" s="97">
        <f t="shared" si="33"/>
        <v>107.009404870343</v>
      </c>
      <c r="G1073" s="97">
        <f t="shared" si="32"/>
        <v>107.00940487</v>
      </c>
      <c r="H1073" s="98" t="s">
        <v>141</v>
      </c>
    </row>
    <row r="1074" spans="1:8" x14ac:dyDescent="0.3">
      <c r="A1074" s="7">
        <v>43612</v>
      </c>
      <c r="B1074" s="4" t="s">
        <v>42</v>
      </c>
      <c r="C1074" s="4" t="s">
        <v>43</v>
      </c>
      <c r="D1074" s="4">
        <v>1.7450000000000001</v>
      </c>
      <c r="E1074" s="4">
        <v>1</v>
      </c>
      <c r="F1074" s="97">
        <f t="shared" si="33"/>
        <v>107.02475925406</v>
      </c>
      <c r="G1074" s="97">
        <f t="shared" si="32"/>
        <v>107.02475925</v>
      </c>
      <c r="H1074" s="98" t="s">
        <v>141</v>
      </c>
    </row>
    <row r="1075" spans="1:8" x14ac:dyDescent="0.3">
      <c r="A1075" s="7">
        <v>43613</v>
      </c>
      <c r="B1075" s="4" t="s">
        <v>42</v>
      </c>
      <c r="C1075" s="4" t="s">
        <v>43</v>
      </c>
      <c r="D1075" s="4">
        <v>1.7450300000000001</v>
      </c>
      <c r="E1075" s="4">
        <v>1</v>
      </c>
      <c r="F1075" s="97">
        <f t="shared" si="33"/>
        <v>107.029875917208</v>
      </c>
      <c r="G1075" s="97">
        <f t="shared" si="32"/>
        <v>107.02987591999999</v>
      </c>
      <c r="H1075" s="98" t="s">
        <v>141</v>
      </c>
    </row>
    <row r="1076" spans="1:8" x14ac:dyDescent="0.3">
      <c r="A1076" s="7">
        <v>43614</v>
      </c>
      <c r="B1076" s="4" t="s">
        <v>42</v>
      </c>
      <c r="C1076" s="4" t="s">
        <v>43</v>
      </c>
      <c r="D1076" s="4">
        <v>1.7396400000000001</v>
      </c>
      <c r="E1076" s="4">
        <v>1</v>
      </c>
      <c r="F1076" s="97">
        <f t="shared" si="33"/>
        <v>107.034992912945</v>
      </c>
      <c r="G1076" s="97">
        <f t="shared" si="32"/>
        <v>107.03499291</v>
      </c>
      <c r="H1076" s="98" t="s">
        <v>141</v>
      </c>
    </row>
    <row r="1077" spans="1:8" x14ac:dyDescent="0.3">
      <c r="A1077" s="7">
        <v>43615</v>
      </c>
      <c r="B1077" s="4" t="s">
        <v>42</v>
      </c>
      <c r="C1077" s="4" t="s">
        <v>43</v>
      </c>
      <c r="D1077" s="4">
        <v>1.73299</v>
      </c>
      <c r="E1077" s="4">
        <v>1</v>
      </c>
      <c r="F1077" s="97">
        <f t="shared" si="33"/>
        <v>107.04009434733</v>
      </c>
      <c r="G1077" s="97">
        <f t="shared" si="32"/>
        <v>107.04009435</v>
      </c>
      <c r="H1077" s="98" t="s">
        <v>141</v>
      </c>
    </row>
    <row r="1078" spans="1:8" x14ac:dyDescent="0.3">
      <c r="A1078" s="7">
        <v>43616</v>
      </c>
      <c r="B1078" s="4" t="s">
        <v>42</v>
      </c>
      <c r="C1078" s="4" t="s">
        <v>43</v>
      </c>
      <c r="D1078" s="4">
        <v>1.7435099999999999</v>
      </c>
      <c r="E1078" s="4">
        <v>1</v>
      </c>
      <c r="F1078" s="97">
        <f t="shared" si="33"/>
        <v>107.045176523031</v>
      </c>
      <c r="G1078" s="97">
        <f t="shared" si="32"/>
        <v>107.04517652</v>
      </c>
      <c r="H1078" s="98" t="s">
        <v>141</v>
      </c>
    </row>
    <row r="1079" spans="1:8" x14ac:dyDescent="0.3">
      <c r="A1079" s="7">
        <v>43620</v>
      </c>
      <c r="B1079" s="4" t="s">
        <v>42</v>
      </c>
      <c r="C1079" s="4" t="s">
        <v>43</v>
      </c>
      <c r="D1079" s="4">
        <v>1.72997</v>
      </c>
      <c r="E1079" s="4">
        <v>1</v>
      </c>
      <c r="F1079" s="97">
        <f t="shared" si="33"/>
        <v>107.065629600918</v>
      </c>
      <c r="G1079" s="97">
        <f t="shared" si="32"/>
        <v>107.06562959999999</v>
      </c>
      <c r="H1079" s="98" t="s">
        <v>141</v>
      </c>
    </row>
    <row r="1080" spans="1:8" x14ac:dyDescent="0.3">
      <c r="A1080" s="7">
        <v>43621</v>
      </c>
      <c r="B1080" s="4" t="s">
        <v>42</v>
      </c>
      <c r="C1080" s="4" t="s">
        <v>43</v>
      </c>
      <c r="D1080" s="4">
        <v>1.74621</v>
      </c>
      <c r="E1080" s="4">
        <v>1</v>
      </c>
      <c r="F1080" s="97">
        <f t="shared" si="33"/>
        <v>107.07070413043201</v>
      </c>
      <c r="G1080" s="97">
        <f t="shared" si="32"/>
        <v>107.07070413</v>
      </c>
      <c r="H1080" s="98" t="s">
        <v>141</v>
      </c>
    </row>
    <row r="1081" spans="1:8" x14ac:dyDescent="0.3">
      <c r="A1081" s="7">
        <v>43622</v>
      </c>
      <c r="B1081" s="4" t="s">
        <v>42</v>
      </c>
      <c r="C1081" s="4" t="s">
        <v>43</v>
      </c>
      <c r="D1081" s="4">
        <v>1.7352799999999999</v>
      </c>
      <c r="E1081" s="4">
        <v>1</v>
      </c>
      <c r="F1081" s="97">
        <f t="shared" si="33"/>
        <v>107.075826539589</v>
      </c>
      <c r="G1081" s="97">
        <f t="shared" si="32"/>
        <v>107.07582653999999</v>
      </c>
      <c r="H1081" s="98" t="s">
        <v>141</v>
      </c>
    </row>
    <row r="1082" spans="1:8" x14ac:dyDescent="0.3">
      <c r="A1082" s="7">
        <v>43623</v>
      </c>
      <c r="B1082" s="4" t="s">
        <v>42</v>
      </c>
      <c r="C1082" s="4" t="s">
        <v>43</v>
      </c>
      <c r="D1082" s="4">
        <v>1.7463599999999999</v>
      </c>
      <c r="E1082" s="4">
        <v>1</v>
      </c>
      <c r="F1082" s="97">
        <f t="shared" si="33"/>
        <v>107.080917129734</v>
      </c>
      <c r="G1082" s="97">
        <f t="shared" si="32"/>
        <v>107.08091713</v>
      </c>
      <c r="H1082" s="98" t="s">
        <v>141</v>
      </c>
    </row>
    <row r="1083" spans="1:8" x14ac:dyDescent="0.3">
      <c r="A1083" s="7">
        <v>43626</v>
      </c>
      <c r="B1083" s="4" t="s">
        <v>42</v>
      </c>
      <c r="C1083" s="4" t="s">
        <v>43</v>
      </c>
      <c r="D1083" s="4">
        <v>1.7403500000000001</v>
      </c>
      <c r="E1083" s="4">
        <v>1</v>
      </c>
      <c r="F1083" s="97">
        <f t="shared" si="33"/>
        <v>107.096287143195</v>
      </c>
      <c r="G1083" s="97">
        <f t="shared" si="32"/>
        <v>107.09628714</v>
      </c>
      <c r="H1083" s="98" t="s">
        <v>141</v>
      </c>
    </row>
    <row r="1084" spans="1:8" x14ac:dyDescent="0.3">
      <c r="A1084" s="7">
        <v>43627</v>
      </c>
      <c r="B1084" s="4" t="s">
        <v>42</v>
      </c>
      <c r="C1084" s="4" t="s">
        <v>43</v>
      </c>
      <c r="D1084" s="4">
        <v>1.74682</v>
      </c>
      <c r="E1084" s="4">
        <v>1</v>
      </c>
      <c r="F1084" s="97">
        <f t="shared" si="33"/>
        <v>107.10139358219099</v>
      </c>
      <c r="G1084" s="97">
        <f t="shared" si="32"/>
        <v>107.10139358000001</v>
      </c>
      <c r="H1084" s="98" t="s">
        <v>141</v>
      </c>
    </row>
    <row r="1085" spans="1:8" x14ac:dyDescent="0.3">
      <c r="A1085" s="7">
        <v>43628</v>
      </c>
      <c r="B1085" s="4" t="s">
        <v>42</v>
      </c>
      <c r="C1085" s="4" t="s">
        <v>43</v>
      </c>
      <c r="D1085" s="4">
        <v>1.7380899999999999</v>
      </c>
      <c r="E1085" s="4">
        <v>1</v>
      </c>
      <c r="F1085" s="97">
        <f t="shared" si="33"/>
        <v>107.106519249488</v>
      </c>
      <c r="G1085" s="97">
        <f t="shared" si="32"/>
        <v>107.10651925000001</v>
      </c>
      <c r="H1085" s="98" t="s">
        <v>141</v>
      </c>
    </row>
    <row r="1086" spans="1:8" x14ac:dyDescent="0.3">
      <c r="A1086" s="7">
        <v>43629</v>
      </c>
      <c r="B1086" s="4" t="s">
        <v>42</v>
      </c>
      <c r="C1086" s="4" t="s">
        <v>43</v>
      </c>
      <c r="D1086" s="4">
        <v>1.7441599999999999</v>
      </c>
      <c r="E1086" s="4">
        <v>1</v>
      </c>
      <c r="F1086" s="97">
        <f t="shared" si="33"/>
        <v>107.111619544558</v>
      </c>
      <c r="G1086" s="97">
        <f t="shared" si="32"/>
        <v>107.11161954000001</v>
      </c>
      <c r="H1086" s="98" t="s">
        <v>141</v>
      </c>
    </row>
    <row r="1087" spans="1:8" x14ac:dyDescent="0.3">
      <c r="A1087" s="7">
        <v>43630</v>
      </c>
      <c r="B1087" s="4" t="s">
        <v>42</v>
      </c>
      <c r="C1087" s="4" t="s">
        <v>43</v>
      </c>
      <c r="D1087" s="4">
        <v>1.74539</v>
      </c>
      <c r="E1087" s="4">
        <v>1</v>
      </c>
      <c r="F1087" s="97">
        <f t="shared" si="33"/>
        <v>107.116737895307</v>
      </c>
      <c r="G1087" s="97">
        <f t="shared" si="32"/>
        <v>107.1167379</v>
      </c>
      <c r="H1087" s="98" t="s">
        <v>141</v>
      </c>
    </row>
    <row r="1088" spans="1:8" x14ac:dyDescent="0.3">
      <c r="A1088" s="7">
        <v>43633</v>
      </c>
      <c r="B1088" s="4" t="s">
        <v>42</v>
      </c>
      <c r="C1088" s="4" t="s">
        <v>43</v>
      </c>
      <c r="D1088" s="4">
        <v>1.7450300000000001</v>
      </c>
      <c r="E1088" s="4">
        <v>1</v>
      </c>
      <c r="F1088" s="97">
        <f t="shared" si="33"/>
        <v>107.132104510361</v>
      </c>
      <c r="G1088" s="97">
        <f t="shared" si="32"/>
        <v>107.13210451</v>
      </c>
      <c r="H1088" s="98" t="s">
        <v>141</v>
      </c>
    </row>
    <row r="1089" spans="1:8" x14ac:dyDescent="0.3">
      <c r="A1089" s="7">
        <v>43634</v>
      </c>
      <c r="B1089" s="4" t="s">
        <v>42</v>
      </c>
      <c r="C1089" s="4" t="s">
        <v>43</v>
      </c>
      <c r="D1089" s="4">
        <v>1.7457800000000001</v>
      </c>
      <c r="E1089" s="4">
        <v>1</v>
      </c>
      <c r="F1089" s="97">
        <f t="shared" si="33"/>
        <v>107.137226393549</v>
      </c>
      <c r="G1089" s="97">
        <f t="shared" si="32"/>
        <v>107.13722639</v>
      </c>
      <c r="H1089" s="98" t="s">
        <v>141</v>
      </c>
    </row>
    <row r="1090" spans="1:8" x14ac:dyDescent="0.3">
      <c r="A1090" s="7">
        <v>43635</v>
      </c>
      <c r="B1090" s="4" t="s">
        <v>42</v>
      </c>
      <c r="C1090" s="4" t="s">
        <v>43</v>
      </c>
      <c r="D1090" s="4">
        <v>1.7454799999999999</v>
      </c>
      <c r="E1090" s="4">
        <v>1</v>
      </c>
      <c r="F1090" s="97">
        <f t="shared" si="33"/>
        <v>107.142350723058</v>
      </c>
      <c r="G1090" s="97">
        <f t="shared" si="32"/>
        <v>107.14235072</v>
      </c>
      <c r="H1090" s="98" t="s">
        <v>141</v>
      </c>
    </row>
    <row r="1091" spans="1:8" x14ac:dyDescent="0.3">
      <c r="A1091" s="7">
        <v>43636</v>
      </c>
      <c r="B1091" s="4" t="s">
        <v>42</v>
      </c>
      <c r="C1091" s="4" t="s">
        <v>43</v>
      </c>
      <c r="D1091" s="4">
        <v>1.74657</v>
      </c>
      <c r="E1091" s="4">
        <v>1</v>
      </c>
      <c r="F1091" s="97">
        <f t="shared" si="33"/>
        <v>107.14747441704</v>
      </c>
      <c r="G1091" s="97">
        <f t="shared" ref="G1091:G1154" si="34">ROUND(F1091,8)</f>
        <v>107.14747441999999</v>
      </c>
      <c r="H1091" s="98" t="s">
        <v>141</v>
      </c>
    </row>
    <row r="1092" spans="1:8" x14ac:dyDescent="0.3">
      <c r="A1092" s="7">
        <v>43637</v>
      </c>
      <c r="B1092" s="4" t="s">
        <v>42</v>
      </c>
      <c r="C1092" s="4" t="s">
        <v>43</v>
      </c>
      <c r="D1092" s="4">
        <v>1.74654</v>
      </c>
      <c r="E1092" s="4">
        <v>1</v>
      </c>
      <c r="F1092" s="97">
        <f t="shared" ref="F1092:F1155" si="35">ROUND(F1091*(ROUND(1+D1091%*((A1092-A1091)/365),20)),20)</f>
        <v>107.15260155579099</v>
      </c>
      <c r="G1092" s="97">
        <f t="shared" si="34"/>
        <v>107.15260155999999</v>
      </c>
      <c r="H1092" s="98" t="s">
        <v>141</v>
      </c>
    </row>
    <row r="1093" spans="1:8" x14ac:dyDescent="0.3">
      <c r="A1093" s="7">
        <v>43640</v>
      </c>
      <c r="B1093" s="4" t="s">
        <v>42</v>
      </c>
      <c r="C1093" s="4" t="s">
        <v>43</v>
      </c>
      <c r="D1093" s="4">
        <v>1.7396100000000001</v>
      </c>
      <c r="E1093" s="4">
        <v>1</v>
      </c>
      <c r="F1093" s="97">
        <f t="shared" si="35"/>
        <v>107.167983443851</v>
      </c>
      <c r="G1093" s="97">
        <f t="shared" si="34"/>
        <v>107.16798344</v>
      </c>
      <c r="H1093" s="98" t="s">
        <v>141</v>
      </c>
    </row>
    <row r="1094" spans="1:8" x14ac:dyDescent="0.3">
      <c r="A1094" s="7">
        <v>43641</v>
      </c>
      <c r="B1094" s="4" t="s">
        <v>42</v>
      </c>
      <c r="C1094" s="4" t="s">
        <v>43</v>
      </c>
      <c r="D1094" s="4">
        <v>1.74264</v>
      </c>
      <c r="E1094" s="4">
        <v>1</v>
      </c>
      <c r="F1094" s="97">
        <f t="shared" si="35"/>
        <v>107.17309112866501</v>
      </c>
      <c r="G1094" s="97">
        <f t="shared" si="34"/>
        <v>107.17309113</v>
      </c>
      <c r="H1094" s="98" t="s">
        <v>141</v>
      </c>
    </row>
    <row r="1095" spans="1:8" x14ac:dyDescent="0.3">
      <c r="A1095" s="7">
        <v>43642</v>
      </c>
      <c r="B1095" s="4" t="s">
        <v>42</v>
      </c>
      <c r="C1095" s="4" t="s">
        <v>43</v>
      </c>
      <c r="D1095" s="4">
        <v>1.74583</v>
      </c>
      <c r="E1095" s="4">
        <v>1</v>
      </c>
      <c r="F1095" s="97">
        <f t="shared" si="35"/>
        <v>107.17820795374701</v>
      </c>
      <c r="G1095" s="97">
        <f t="shared" si="34"/>
        <v>107.17820795</v>
      </c>
      <c r="H1095" s="98" t="s">
        <v>141</v>
      </c>
    </row>
    <row r="1096" spans="1:8" x14ac:dyDescent="0.3">
      <c r="A1096" s="7">
        <v>43643</v>
      </c>
      <c r="B1096" s="4" t="s">
        <v>42</v>
      </c>
      <c r="C1096" s="4" t="s">
        <v>43</v>
      </c>
      <c r="D1096" s="4">
        <v>1.74075</v>
      </c>
      <c r="E1096" s="4">
        <v>1</v>
      </c>
      <c r="F1096" s="97">
        <f t="shared" si="35"/>
        <v>107.18333439020699</v>
      </c>
      <c r="G1096" s="97">
        <f t="shared" si="34"/>
        <v>107.18333439</v>
      </c>
      <c r="H1096" s="98" t="s">
        <v>141</v>
      </c>
    </row>
    <row r="1097" spans="1:8" x14ac:dyDescent="0.3">
      <c r="A1097" s="7">
        <v>43644</v>
      </c>
      <c r="B1097" s="4" t="s">
        <v>42</v>
      </c>
      <c r="C1097" s="4" t="s">
        <v>43</v>
      </c>
      <c r="D1097" s="4">
        <v>1.7312099999999999</v>
      </c>
      <c r="E1097" s="4">
        <v>1</v>
      </c>
      <c r="F1097" s="97">
        <f t="shared" si="35"/>
        <v>107.18844615429801</v>
      </c>
      <c r="G1097" s="97">
        <f t="shared" si="34"/>
        <v>107.18844615</v>
      </c>
      <c r="H1097" s="98" t="s">
        <v>141</v>
      </c>
    </row>
    <row r="1098" spans="1:8" x14ac:dyDescent="0.3">
      <c r="A1098" s="7">
        <v>43647</v>
      </c>
      <c r="B1098" s="4" t="s">
        <v>42</v>
      </c>
      <c r="C1098" s="4" t="s">
        <v>43</v>
      </c>
      <c r="D1098" s="4">
        <v>1.7434700000000001</v>
      </c>
      <c r="E1098" s="4">
        <v>1</v>
      </c>
      <c r="F1098" s="97">
        <f t="shared" si="35"/>
        <v>107.203698130452</v>
      </c>
      <c r="G1098" s="97">
        <f t="shared" si="34"/>
        <v>107.20369813000001</v>
      </c>
      <c r="H1098" s="98" t="s">
        <v>141</v>
      </c>
    </row>
    <row r="1099" spans="1:8" x14ac:dyDescent="0.3">
      <c r="A1099" s="7">
        <v>43648</v>
      </c>
      <c r="B1099" s="4" t="s">
        <v>42</v>
      </c>
      <c r="C1099" s="4" t="s">
        <v>43</v>
      </c>
      <c r="D1099" s="4">
        <v>1.74366</v>
      </c>
      <c r="E1099" s="4">
        <v>1</v>
      </c>
      <c r="F1099" s="97">
        <f t="shared" si="35"/>
        <v>107.208818854605</v>
      </c>
      <c r="G1099" s="97">
        <f t="shared" si="34"/>
        <v>107.20881885</v>
      </c>
      <c r="H1099" s="98" t="s">
        <v>141</v>
      </c>
    </row>
    <row r="1100" spans="1:8" x14ac:dyDescent="0.3">
      <c r="A1100" s="7">
        <v>43649</v>
      </c>
      <c r="B1100" s="4" t="s">
        <v>42</v>
      </c>
      <c r="C1100" s="4" t="s">
        <v>43</v>
      </c>
      <c r="D1100" s="4">
        <v>1.7462299999999999</v>
      </c>
      <c r="E1100" s="4">
        <v>1</v>
      </c>
      <c r="F1100" s="97">
        <f t="shared" si="35"/>
        <v>107.213940381429</v>
      </c>
      <c r="G1100" s="97">
        <f t="shared" si="34"/>
        <v>107.21394038</v>
      </c>
      <c r="H1100" s="98" t="s">
        <v>141</v>
      </c>
    </row>
    <row r="1101" spans="1:8" x14ac:dyDescent="0.3">
      <c r="A1101" s="7">
        <v>43650</v>
      </c>
      <c r="B1101" s="4" t="s">
        <v>42</v>
      </c>
      <c r="C1101" s="4" t="s">
        <v>43</v>
      </c>
      <c r="D1101" s="4">
        <v>1.74563</v>
      </c>
      <c r="E1101" s="4">
        <v>1</v>
      </c>
      <c r="F1101" s="97">
        <f t="shared" si="35"/>
        <v>107.219069701953</v>
      </c>
      <c r="G1101" s="97">
        <f t="shared" si="34"/>
        <v>107.21906970000001</v>
      </c>
      <c r="H1101" s="98" t="s">
        <v>141</v>
      </c>
    </row>
    <row r="1102" spans="1:8" x14ac:dyDescent="0.3">
      <c r="A1102" s="7">
        <v>43651</v>
      </c>
      <c r="B1102" s="4" t="s">
        <v>42</v>
      </c>
      <c r="C1102" s="4" t="s">
        <v>43</v>
      </c>
      <c r="D1102" s="4">
        <v>1.7444999999999999</v>
      </c>
      <c r="E1102" s="4">
        <v>1</v>
      </c>
      <c r="F1102" s="97">
        <f t="shared" si="35"/>
        <v>107.224197505368</v>
      </c>
      <c r="G1102" s="97">
        <f t="shared" si="34"/>
        <v>107.22419751</v>
      </c>
      <c r="H1102" s="98" t="s">
        <v>141</v>
      </c>
    </row>
    <row r="1103" spans="1:8" x14ac:dyDescent="0.3">
      <c r="A1103" s="7">
        <v>43654</v>
      </c>
      <c r="B1103" s="4" t="s">
        <v>42</v>
      </c>
      <c r="C1103" s="4" t="s">
        <v>43</v>
      </c>
      <c r="D1103" s="4">
        <v>1.7453799999999999</v>
      </c>
      <c r="E1103" s="4">
        <v>1</v>
      </c>
      <c r="F1103" s="97">
        <f t="shared" si="35"/>
        <v>107.2395716927</v>
      </c>
      <c r="G1103" s="97">
        <f t="shared" si="34"/>
        <v>107.23957169000001</v>
      </c>
      <c r="H1103" s="98" t="s">
        <v>141</v>
      </c>
    </row>
    <row r="1104" spans="1:8" x14ac:dyDescent="0.3">
      <c r="A1104" s="7">
        <v>43655</v>
      </c>
      <c r="B1104" s="4" t="s">
        <v>42</v>
      </c>
      <c r="C1104" s="4" t="s">
        <v>43</v>
      </c>
      <c r="D1104" s="4">
        <v>1.74363</v>
      </c>
      <c r="E1104" s="4">
        <v>1</v>
      </c>
      <c r="F1104" s="97">
        <f t="shared" si="35"/>
        <v>107.244699742115</v>
      </c>
      <c r="G1104" s="97">
        <f t="shared" si="34"/>
        <v>107.24469974</v>
      </c>
      <c r="H1104" s="98" t="s">
        <v>141</v>
      </c>
    </row>
    <row r="1105" spans="1:8" x14ac:dyDescent="0.3">
      <c r="A1105" s="7">
        <v>43656</v>
      </c>
      <c r="B1105" s="4" t="s">
        <v>42</v>
      </c>
      <c r="C1105" s="4" t="s">
        <v>43</v>
      </c>
      <c r="D1105" s="4">
        <v>1.7445200000000001</v>
      </c>
      <c r="E1105" s="4">
        <v>1</v>
      </c>
      <c r="F1105" s="97">
        <f t="shared" si="35"/>
        <v>107.249822894877</v>
      </c>
      <c r="G1105" s="97">
        <f t="shared" si="34"/>
        <v>107.24982289</v>
      </c>
      <c r="H1105" s="98" t="s">
        <v>141</v>
      </c>
    </row>
    <row r="1106" spans="1:8" x14ac:dyDescent="0.3">
      <c r="A1106" s="7">
        <v>43657</v>
      </c>
      <c r="B1106" s="4" t="s">
        <v>42</v>
      </c>
      <c r="C1106" s="4" t="s">
        <v>43</v>
      </c>
      <c r="D1106" s="4">
        <v>1.74302</v>
      </c>
      <c r="E1106" s="4">
        <v>1</v>
      </c>
      <c r="F1106" s="97">
        <f t="shared" si="35"/>
        <v>107.25494890750799</v>
      </c>
      <c r="G1106" s="97">
        <f t="shared" si="34"/>
        <v>107.25494891</v>
      </c>
      <c r="H1106" s="98" t="s">
        <v>141</v>
      </c>
    </row>
    <row r="1107" spans="1:8" x14ac:dyDescent="0.3">
      <c r="A1107" s="7">
        <v>43658</v>
      </c>
      <c r="B1107" s="4" t="s">
        <v>42</v>
      </c>
      <c r="C1107" s="4" t="s">
        <v>43</v>
      </c>
      <c r="D1107" s="4">
        <v>1.74444</v>
      </c>
      <c r="E1107" s="4">
        <v>1</v>
      </c>
      <c r="F1107" s="97">
        <f t="shared" si="35"/>
        <v>107.26007075739901</v>
      </c>
      <c r="G1107" s="97">
        <f t="shared" si="34"/>
        <v>107.26007076</v>
      </c>
      <c r="H1107" s="98" t="s">
        <v>141</v>
      </c>
    </row>
    <row r="1108" spans="1:8" x14ac:dyDescent="0.3">
      <c r="A1108" s="7">
        <v>43661</v>
      </c>
      <c r="B1108" s="4" t="s">
        <v>42</v>
      </c>
      <c r="C1108" s="4" t="s">
        <v>43</v>
      </c>
      <c r="D1108" s="4">
        <v>1.7412799999999999</v>
      </c>
      <c r="E1108" s="4">
        <v>1</v>
      </c>
      <c r="F1108" s="97">
        <f t="shared" si="35"/>
        <v>107.275449559413</v>
      </c>
      <c r="G1108" s="97">
        <f t="shared" si="34"/>
        <v>107.27544956</v>
      </c>
      <c r="H1108" s="98" t="s">
        <v>141</v>
      </c>
    </row>
    <row r="1109" spans="1:8" x14ac:dyDescent="0.3">
      <c r="A1109" s="7">
        <v>43663</v>
      </c>
      <c r="B1109" s="4" t="s">
        <v>42</v>
      </c>
      <c r="C1109" s="4" t="s">
        <v>43</v>
      </c>
      <c r="D1109" s="4">
        <v>1.74613</v>
      </c>
      <c r="E1109" s="4">
        <v>1</v>
      </c>
      <c r="F1109" s="97">
        <f t="shared" si="35"/>
        <v>107.285684989266</v>
      </c>
      <c r="G1109" s="97">
        <f t="shared" si="34"/>
        <v>107.28568498999999</v>
      </c>
      <c r="H1109" s="98" t="s">
        <v>141</v>
      </c>
    </row>
    <row r="1110" spans="1:8" x14ac:dyDescent="0.3">
      <c r="A1110" s="7">
        <v>43664</v>
      </c>
      <c r="B1110" s="4" t="s">
        <v>42</v>
      </c>
      <c r="C1110" s="4" t="s">
        <v>43</v>
      </c>
      <c r="D1110" s="4">
        <v>1.7427999999999999</v>
      </c>
      <c r="E1110" s="4">
        <v>1</v>
      </c>
      <c r="F1110" s="97">
        <f t="shared" si="35"/>
        <v>107.29081744825601</v>
      </c>
      <c r="G1110" s="97">
        <f t="shared" si="34"/>
        <v>107.29081745000001</v>
      </c>
      <c r="H1110" s="98" t="s">
        <v>141</v>
      </c>
    </row>
    <row r="1111" spans="1:8" x14ac:dyDescent="0.3">
      <c r="A1111" s="7">
        <v>43665</v>
      </c>
      <c r="B1111" s="4" t="s">
        <v>42</v>
      </c>
      <c r="C1111" s="4" t="s">
        <v>43</v>
      </c>
      <c r="D1111" s="4">
        <v>1.7415700000000001</v>
      </c>
      <c r="E1111" s="4">
        <v>1</v>
      </c>
      <c r="F1111" s="97">
        <f t="shared" si="35"/>
        <v>107.295940364329</v>
      </c>
      <c r="G1111" s="97">
        <f t="shared" si="34"/>
        <v>107.29594036</v>
      </c>
      <c r="H1111" s="98" t="s">
        <v>141</v>
      </c>
    </row>
    <row r="1112" spans="1:8" x14ac:dyDescent="0.3">
      <c r="A1112" s="7">
        <v>43668</v>
      </c>
      <c r="B1112" s="4" t="s">
        <v>42</v>
      </c>
      <c r="C1112" s="4" t="s">
        <v>43</v>
      </c>
      <c r="D1112" s="4">
        <v>1.74549</v>
      </c>
      <c r="E1112" s="4">
        <v>1</v>
      </c>
      <c r="F1112" s="97">
        <f t="shared" si="35"/>
        <v>107.311298999195</v>
      </c>
      <c r="G1112" s="97">
        <f t="shared" si="34"/>
        <v>107.31129900000001</v>
      </c>
      <c r="H1112" s="98" t="s">
        <v>141</v>
      </c>
    </row>
    <row r="1113" spans="1:8" x14ac:dyDescent="0.3">
      <c r="A1113" s="7">
        <v>43669</v>
      </c>
      <c r="B1113" s="4" t="s">
        <v>42</v>
      </c>
      <c r="C1113" s="4" t="s">
        <v>43</v>
      </c>
      <c r="D1113" s="4">
        <v>1.7442200000000001</v>
      </c>
      <c r="E1113" s="4">
        <v>1</v>
      </c>
      <c r="F1113" s="97">
        <f t="shared" si="35"/>
        <v>107.316430801916</v>
      </c>
      <c r="G1113" s="97">
        <f t="shared" si="34"/>
        <v>107.31643080000001</v>
      </c>
      <c r="H1113" s="98" t="s">
        <v>141</v>
      </c>
    </row>
    <row r="1114" spans="1:8" x14ac:dyDescent="0.3">
      <c r="A1114" s="7">
        <v>43670</v>
      </c>
      <c r="B1114" s="4" t="s">
        <v>42</v>
      </c>
      <c r="C1114" s="4" t="s">
        <v>43</v>
      </c>
      <c r="D1114" s="4">
        <v>1.7364900000000001</v>
      </c>
      <c r="E1114" s="4">
        <v>1</v>
      </c>
      <c r="F1114" s="97">
        <f t="shared" si="35"/>
        <v>107.32155911602401</v>
      </c>
      <c r="G1114" s="97">
        <f t="shared" si="34"/>
        <v>107.32155912</v>
      </c>
      <c r="H1114" s="98" t="s">
        <v>141</v>
      </c>
    </row>
    <row r="1115" spans="1:8" x14ac:dyDescent="0.3">
      <c r="A1115" s="7">
        <v>43671</v>
      </c>
      <c r="B1115" s="4" t="s">
        <v>42</v>
      </c>
      <c r="C1115" s="4" t="s">
        <v>43</v>
      </c>
      <c r="D1115" s="4">
        <v>1.7375499999999999</v>
      </c>
      <c r="E1115" s="4">
        <v>1</v>
      </c>
      <c r="F1115" s="97">
        <f t="shared" si="35"/>
        <v>107.326664946549</v>
      </c>
      <c r="G1115" s="97">
        <f t="shared" si="34"/>
        <v>107.32666494999999</v>
      </c>
      <c r="H1115" s="98" t="s">
        <v>141</v>
      </c>
    </row>
    <row r="1116" spans="1:8" x14ac:dyDescent="0.3">
      <c r="A1116" s="7">
        <v>43672</v>
      </c>
      <c r="B1116" s="4" t="s">
        <v>42</v>
      </c>
      <c r="C1116" s="4" t="s">
        <v>43</v>
      </c>
      <c r="D1116" s="4">
        <v>1.7458400000000001</v>
      </c>
      <c r="E1116" s="4">
        <v>1</v>
      </c>
      <c r="F1116" s="97">
        <f t="shared" si="35"/>
        <v>107.331774136869</v>
      </c>
      <c r="G1116" s="97">
        <f t="shared" si="34"/>
        <v>107.33177413999999</v>
      </c>
      <c r="H1116" s="98" t="s">
        <v>141</v>
      </c>
    </row>
    <row r="1117" spans="1:8" x14ac:dyDescent="0.3">
      <c r="A1117" s="7">
        <v>43676</v>
      </c>
      <c r="B1117" s="4" t="s">
        <v>42</v>
      </c>
      <c r="C1117" s="4" t="s">
        <v>43</v>
      </c>
      <c r="D1117" s="4">
        <v>1.7396799999999999</v>
      </c>
      <c r="E1117" s="4">
        <v>1</v>
      </c>
      <c r="F1117" s="97">
        <f t="shared" si="35"/>
        <v>107.352309381205</v>
      </c>
      <c r="G1117" s="97">
        <f t="shared" si="34"/>
        <v>107.35230937999999</v>
      </c>
      <c r="H1117" s="98" t="s">
        <v>141</v>
      </c>
    </row>
    <row r="1118" spans="1:8" x14ac:dyDescent="0.3">
      <c r="A1118" s="7">
        <v>43677</v>
      </c>
      <c r="B1118" s="4" t="s">
        <v>42</v>
      </c>
      <c r="C1118" s="4" t="s">
        <v>43</v>
      </c>
      <c r="D1118" s="4">
        <v>1.7444500000000001</v>
      </c>
      <c r="E1118" s="4">
        <v>1</v>
      </c>
      <c r="F1118" s="97">
        <f t="shared" si="35"/>
        <v>107.35742605697401</v>
      </c>
      <c r="G1118" s="97">
        <f t="shared" si="34"/>
        <v>107.35742605999999</v>
      </c>
      <c r="H1118" s="98" t="s">
        <v>141</v>
      </c>
    </row>
    <row r="1119" spans="1:8" x14ac:dyDescent="0.3">
      <c r="A1119" s="7">
        <v>43678</v>
      </c>
      <c r="B1119" s="4" t="s">
        <v>42</v>
      </c>
      <c r="C1119" s="4" t="s">
        <v>43</v>
      </c>
      <c r="D1119" s="4">
        <v>1.7445200000000001</v>
      </c>
      <c r="E1119" s="4">
        <v>1</v>
      </c>
      <c r="F1119" s="97">
        <f t="shared" si="35"/>
        <v>107.36255700661501</v>
      </c>
      <c r="G1119" s="97">
        <f t="shared" si="34"/>
        <v>107.36255701</v>
      </c>
      <c r="H1119" s="98" t="s">
        <v>141</v>
      </c>
    </row>
    <row r="1120" spans="1:8" x14ac:dyDescent="0.3">
      <c r="A1120" s="7">
        <v>43679</v>
      </c>
      <c r="B1120" s="4" t="s">
        <v>42</v>
      </c>
      <c r="C1120" s="4" t="s">
        <v>43</v>
      </c>
      <c r="D1120" s="4">
        <v>1.7448699999999999</v>
      </c>
      <c r="E1120" s="4">
        <v>1</v>
      </c>
      <c r="F1120" s="97">
        <f t="shared" si="35"/>
        <v>107.36768840738</v>
      </c>
      <c r="G1120" s="97">
        <f t="shared" si="34"/>
        <v>107.36768841</v>
      </c>
      <c r="H1120" s="98" t="s">
        <v>141</v>
      </c>
    </row>
    <row r="1121" spans="1:8" x14ac:dyDescent="0.3">
      <c r="A1121" s="7">
        <v>43682</v>
      </c>
      <c r="B1121" s="4" t="s">
        <v>42</v>
      </c>
      <c r="C1121" s="4" t="s">
        <v>43</v>
      </c>
      <c r="D1121" s="4">
        <v>1.7452300000000001</v>
      </c>
      <c r="E1121" s="4">
        <v>1</v>
      </c>
      <c r="F1121" s="97">
        <f t="shared" si="35"/>
        <v>107.38308643410301</v>
      </c>
      <c r="G1121" s="97">
        <f t="shared" si="34"/>
        <v>107.38308643000001</v>
      </c>
      <c r="H1121" s="98" t="s">
        <v>141</v>
      </c>
    </row>
    <row r="1122" spans="1:8" x14ac:dyDescent="0.3">
      <c r="A1122" s="7">
        <v>43683</v>
      </c>
      <c r="B1122" s="4" t="s">
        <v>42</v>
      </c>
      <c r="C1122" s="4" t="s">
        <v>43</v>
      </c>
      <c r="D1122" s="4">
        <v>1.7408699999999999</v>
      </c>
      <c r="E1122" s="4">
        <v>1</v>
      </c>
      <c r="F1122" s="97">
        <f t="shared" si="35"/>
        <v>107.388220904896</v>
      </c>
      <c r="G1122" s="97">
        <f t="shared" si="34"/>
        <v>107.38822089999999</v>
      </c>
      <c r="H1122" s="98" t="s">
        <v>141</v>
      </c>
    </row>
    <row r="1123" spans="1:8" x14ac:dyDescent="0.3">
      <c r="A1123" s="7">
        <v>43684</v>
      </c>
      <c r="B1123" s="4" t="s">
        <v>42</v>
      </c>
      <c r="C1123" s="4" t="s">
        <v>43</v>
      </c>
      <c r="D1123" s="4">
        <v>1.4960500000000001</v>
      </c>
      <c r="E1123" s="4">
        <v>1</v>
      </c>
      <c r="F1123" s="97">
        <f t="shared" si="35"/>
        <v>107.393342793447</v>
      </c>
      <c r="G1123" s="97">
        <f t="shared" si="34"/>
        <v>107.39334279000001</v>
      </c>
      <c r="H1123" s="98" t="s">
        <v>141</v>
      </c>
    </row>
    <row r="1124" spans="1:8" x14ac:dyDescent="0.3">
      <c r="A1124" s="7">
        <v>43685</v>
      </c>
      <c r="B1124" s="4" t="s">
        <v>42</v>
      </c>
      <c r="C1124" s="4" t="s">
        <v>43</v>
      </c>
      <c r="D1124" s="4">
        <v>1.4952799999999999</v>
      </c>
      <c r="E1124" s="4">
        <v>1</v>
      </c>
      <c r="F1124" s="97">
        <f t="shared" si="35"/>
        <v>107.397744596474</v>
      </c>
      <c r="G1124" s="97">
        <f t="shared" si="34"/>
        <v>107.3977446</v>
      </c>
      <c r="H1124" s="98" t="s">
        <v>141</v>
      </c>
    </row>
    <row r="1125" spans="1:8" x14ac:dyDescent="0.3">
      <c r="A1125" s="7">
        <v>43686</v>
      </c>
      <c r="B1125" s="4" t="s">
        <v>42</v>
      </c>
      <c r="C1125" s="4" t="s">
        <v>43</v>
      </c>
      <c r="D1125" s="4">
        <v>1.49336</v>
      </c>
      <c r="E1125" s="4">
        <v>1</v>
      </c>
      <c r="F1125" s="97">
        <f t="shared" si="35"/>
        <v>107.40214431426899</v>
      </c>
      <c r="G1125" s="97">
        <f t="shared" si="34"/>
        <v>107.40214431</v>
      </c>
      <c r="H1125" s="98" t="s">
        <v>141</v>
      </c>
    </row>
    <row r="1126" spans="1:8" x14ac:dyDescent="0.3">
      <c r="A1126" s="7">
        <v>43690</v>
      </c>
      <c r="B1126" s="4" t="s">
        <v>42</v>
      </c>
      <c r="C1126" s="4" t="s">
        <v>43</v>
      </c>
      <c r="D1126" s="4">
        <v>1.4877100000000001</v>
      </c>
      <c r="E1126" s="4">
        <v>1</v>
      </c>
      <c r="F1126" s="97">
        <f t="shared" si="35"/>
        <v>107.41972130782899</v>
      </c>
      <c r="G1126" s="97">
        <f t="shared" si="34"/>
        <v>107.41972131</v>
      </c>
      <c r="H1126" s="98" t="s">
        <v>141</v>
      </c>
    </row>
    <row r="1127" spans="1:8" x14ac:dyDescent="0.3">
      <c r="A1127" s="7">
        <v>43691</v>
      </c>
      <c r="B1127" s="4" t="s">
        <v>42</v>
      </c>
      <c r="C1127" s="4" t="s">
        <v>43</v>
      </c>
      <c r="D1127" s="4">
        <v>1.4958400000000001</v>
      </c>
      <c r="E1127" s="4">
        <v>1</v>
      </c>
      <c r="F1127" s="97">
        <f t="shared" si="35"/>
        <v>107.42409964737899</v>
      </c>
      <c r="G1127" s="97">
        <f t="shared" si="34"/>
        <v>107.42409965</v>
      </c>
      <c r="H1127" s="98" t="s">
        <v>141</v>
      </c>
    </row>
    <row r="1128" spans="1:8" x14ac:dyDescent="0.3">
      <c r="A1128" s="7">
        <v>43692</v>
      </c>
      <c r="B1128" s="4" t="s">
        <v>42</v>
      </c>
      <c r="C1128" s="4" t="s">
        <v>43</v>
      </c>
      <c r="D1128" s="4">
        <v>1.4951399999999999</v>
      </c>
      <c r="E1128" s="4">
        <v>1</v>
      </c>
      <c r="F1128" s="97">
        <f t="shared" si="35"/>
        <v>107.428502093002</v>
      </c>
      <c r="G1128" s="97">
        <f t="shared" si="34"/>
        <v>107.42850208999999</v>
      </c>
      <c r="H1128" s="98" t="s">
        <v>141</v>
      </c>
    </row>
    <row r="1129" spans="1:8" x14ac:dyDescent="0.3">
      <c r="A1129" s="7">
        <v>43693</v>
      </c>
      <c r="B1129" s="4" t="s">
        <v>42</v>
      </c>
      <c r="C1129" s="4" t="s">
        <v>43</v>
      </c>
      <c r="D1129" s="4">
        <v>1.4942299999999999</v>
      </c>
      <c r="E1129" s="4">
        <v>1</v>
      </c>
      <c r="F1129" s="97">
        <f t="shared" si="35"/>
        <v>107.432902658773</v>
      </c>
      <c r="G1129" s="97">
        <f t="shared" si="34"/>
        <v>107.43290266</v>
      </c>
      <c r="H1129" s="98" t="s">
        <v>141</v>
      </c>
    </row>
    <row r="1130" spans="1:8" x14ac:dyDescent="0.3">
      <c r="A1130" s="7">
        <v>43696</v>
      </c>
      <c r="B1130" s="4" t="s">
        <v>42</v>
      </c>
      <c r="C1130" s="4" t="s">
        <v>43</v>
      </c>
      <c r="D1130" s="4">
        <v>1.48817</v>
      </c>
      <c r="E1130" s="4">
        <v>1</v>
      </c>
      <c r="F1130" s="97">
        <f t="shared" si="35"/>
        <v>107.44609686147</v>
      </c>
      <c r="G1130" s="97">
        <f t="shared" si="34"/>
        <v>107.44609686</v>
      </c>
      <c r="H1130" s="98" t="s">
        <v>141</v>
      </c>
    </row>
    <row r="1131" spans="1:8" x14ac:dyDescent="0.3">
      <c r="A1131" s="7">
        <v>43697</v>
      </c>
      <c r="B1131" s="4" t="s">
        <v>42</v>
      </c>
      <c r="C1131" s="4" t="s">
        <v>43</v>
      </c>
      <c r="D1131" s="4">
        <v>1.49417</v>
      </c>
      <c r="E1131" s="4">
        <v>1</v>
      </c>
      <c r="F1131" s="97">
        <f t="shared" si="35"/>
        <v>107.450477630181</v>
      </c>
      <c r="G1131" s="97">
        <f t="shared" si="34"/>
        <v>107.45047762999999</v>
      </c>
      <c r="H1131" s="98" t="s">
        <v>141</v>
      </c>
    </row>
    <row r="1132" spans="1:8" x14ac:dyDescent="0.3">
      <c r="A1132" s="7">
        <v>43698</v>
      </c>
      <c r="B1132" s="4" t="s">
        <v>42</v>
      </c>
      <c r="C1132" s="4" t="s">
        <v>43</v>
      </c>
      <c r="D1132" s="4">
        <v>1.4950699999999999</v>
      </c>
      <c r="E1132" s="4">
        <v>1</v>
      </c>
      <c r="F1132" s="97">
        <f t="shared" si="35"/>
        <v>107.45487624059599</v>
      </c>
      <c r="G1132" s="97">
        <f t="shared" si="34"/>
        <v>107.45487624</v>
      </c>
      <c r="H1132" s="98" t="s">
        <v>141</v>
      </c>
    </row>
    <row r="1133" spans="1:8" x14ac:dyDescent="0.3">
      <c r="A1133" s="7">
        <v>43699</v>
      </c>
      <c r="B1133" s="4" t="s">
        <v>42</v>
      </c>
      <c r="C1133" s="4" t="s">
        <v>43</v>
      </c>
      <c r="D1133" s="4">
        <v>1.4882500000000001</v>
      </c>
      <c r="E1133" s="4">
        <v>1</v>
      </c>
      <c r="F1133" s="97">
        <f t="shared" si="35"/>
        <v>107.459277680646</v>
      </c>
      <c r="G1133" s="97">
        <f t="shared" si="34"/>
        <v>107.45927768</v>
      </c>
      <c r="H1133" s="98" t="s">
        <v>141</v>
      </c>
    </row>
    <row r="1134" spans="1:8" x14ac:dyDescent="0.3">
      <c r="A1134" s="7">
        <v>43700</v>
      </c>
      <c r="B1134" s="4" t="s">
        <v>42</v>
      </c>
      <c r="C1134" s="4" t="s">
        <v>43</v>
      </c>
      <c r="D1134" s="4">
        <v>1.4900800000000001</v>
      </c>
      <c r="E1134" s="4">
        <v>1</v>
      </c>
      <c r="F1134" s="97">
        <f t="shared" si="35"/>
        <v>107.46365922229</v>
      </c>
      <c r="G1134" s="97">
        <f t="shared" si="34"/>
        <v>107.46365922</v>
      </c>
      <c r="H1134" s="98" t="s">
        <v>141</v>
      </c>
    </row>
    <row r="1135" spans="1:8" x14ac:dyDescent="0.3">
      <c r="A1135" s="7">
        <v>43703</v>
      </c>
      <c r="B1135" s="4" t="s">
        <v>42</v>
      </c>
      <c r="C1135" s="4" t="s">
        <v>43</v>
      </c>
      <c r="D1135" s="4">
        <v>1.4948999999999999</v>
      </c>
      <c r="E1135" s="4">
        <v>1</v>
      </c>
      <c r="F1135" s="97">
        <f t="shared" si="35"/>
        <v>107.47682054689299</v>
      </c>
      <c r="G1135" s="97">
        <f t="shared" si="34"/>
        <v>107.47682055</v>
      </c>
      <c r="H1135" s="98" t="s">
        <v>141</v>
      </c>
    </row>
    <row r="1136" spans="1:8" x14ac:dyDescent="0.3">
      <c r="A1136" s="7">
        <v>43704</v>
      </c>
      <c r="B1136" s="4" t="s">
        <v>42</v>
      </c>
      <c r="C1136" s="4" t="s">
        <v>43</v>
      </c>
      <c r="D1136" s="4">
        <v>1.4957499999999999</v>
      </c>
      <c r="E1136" s="4">
        <v>1</v>
      </c>
      <c r="F1136" s="97">
        <f t="shared" si="35"/>
        <v>107.481222385222</v>
      </c>
      <c r="G1136" s="97">
        <f t="shared" si="34"/>
        <v>107.48122239</v>
      </c>
      <c r="H1136" s="98" t="s">
        <v>141</v>
      </c>
    </row>
    <row r="1137" spans="1:8" x14ac:dyDescent="0.3">
      <c r="A1137" s="7">
        <v>43705</v>
      </c>
      <c r="B1137" s="4" t="s">
        <v>42</v>
      </c>
      <c r="C1137" s="4" t="s">
        <v>43</v>
      </c>
      <c r="D1137" s="4">
        <v>1.4917899999999999</v>
      </c>
      <c r="E1137" s="4">
        <v>1</v>
      </c>
      <c r="F1137" s="97">
        <f t="shared" si="35"/>
        <v>107.485626906821</v>
      </c>
      <c r="G1137" s="97">
        <f t="shared" si="34"/>
        <v>107.48562690999999</v>
      </c>
      <c r="H1137" s="98" t="s">
        <v>141</v>
      </c>
    </row>
    <row r="1138" spans="1:8" x14ac:dyDescent="0.3">
      <c r="A1138" s="7">
        <v>43706</v>
      </c>
      <c r="B1138" s="4" t="s">
        <v>42</v>
      </c>
      <c r="C1138" s="4" t="s">
        <v>43</v>
      </c>
      <c r="D1138" s="4">
        <v>1.4956199999999999</v>
      </c>
      <c r="E1138" s="4">
        <v>1</v>
      </c>
      <c r="F1138" s="97">
        <f t="shared" si="35"/>
        <v>107.49001994746099</v>
      </c>
      <c r="G1138" s="97">
        <f t="shared" si="34"/>
        <v>107.49001995</v>
      </c>
      <c r="H1138" s="98" t="s">
        <v>141</v>
      </c>
    </row>
    <row r="1139" spans="1:8" x14ac:dyDescent="0.3">
      <c r="A1139" s="7">
        <v>43707</v>
      </c>
      <c r="B1139" s="4" t="s">
        <v>42</v>
      </c>
      <c r="C1139" s="4" t="s">
        <v>43</v>
      </c>
      <c r="D1139" s="4">
        <v>1.4916700000000001</v>
      </c>
      <c r="E1139" s="4">
        <v>1</v>
      </c>
      <c r="F1139" s="97">
        <f t="shared" si="35"/>
        <v>107.494424446739</v>
      </c>
      <c r="G1139" s="97">
        <f t="shared" si="34"/>
        <v>107.49442445</v>
      </c>
      <c r="H1139" s="98" t="s">
        <v>141</v>
      </c>
    </row>
    <row r="1140" spans="1:8" x14ac:dyDescent="0.3">
      <c r="A1140" s="7">
        <v>43710</v>
      </c>
      <c r="B1140" s="4" t="s">
        <v>42</v>
      </c>
      <c r="C1140" s="4" t="s">
        <v>43</v>
      </c>
      <c r="D1140" s="4">
        <v>1.4928999999999999</v>
      </c>
      <c r="E1140" s="4">
        <v>1</v>
      </c>
      <c r="F1140" s="97">
        <f t="shared" si="35"/>
        <v>107.507603587132</v>
      </c>
      <c r="G1140" s="97">
        <f t="shared" si="34"/>
        <v>107.50760359</v>
      </c>
      <c r="H1140" s="98" t="s">
        <v>141</v>
      </c>
    </row>
    <row r="1141" spans="1:8" x14ac:dyDescent="0.3">
      <c r="A1141" s="7">
        <v>43711</v>
      </c>
      <c r="B1141" s="4" t="s">
        <v>42</v>
      </c>
      <c r="C1141" s="4" t="s">
        <v>43</v>
      </c>
      <c r="D1141" s="4">
        <v>1.4948699999999999</v>
      </c>
      <c r="E1141" s="4">
        <v>1</v>
      </c>
      <c r="F1141" s="97">
        <f t="shared" si="35"/>
        <v>107.512000795389</v>
      </c>
      <c r="G1141" s="97">
        <f t="shared" si="34"/>
        <v>107.5120008</v>
      </c>
      <c r="H1141" s="98" t="s">
        <v>141</v>
      </c>
    </row>
    <row r="1142" spans="1:8" x14ac:dyDescent="0.3">
      <c r="A1142" s="7">
        <v>43712</v>
      </c>
      <c r="B1142" s="4" t="s">
        <v>42</v>
      </c>
      <c r="C1142" s="4" t="s">
        <v>43</v>
      </c>
      <c r="D1142" s="4">
        <v>1.48611</v>
      </c>
      <c r="E1142" s="4">
        <v>1</v>
      </c>
      <c r="F1142" s="97">
        <f t="shared" si="35"/>
        <v>107.516403986201</v>
      </c>
      <c r="G1142" s="97">
        <f t="shared" si="34"/>
        <v>107.51640399</v>
      </c>
      <c r="H1142" s="98" t="s">
        <v>141</v>
      </c>
    </row>
    <row r="1143" spans="1:8" x14ac:dyDescent="0.3">
      <c r="A1143" s="7">
        <v>43713</v>
      </c>
      <c r="B1143" s="4" t="s">
        <v>42</v>
      </c>
      <c r="C1143" s="4" t="s">
        <v>43</v>
      </c>
      <c r="D1143" s="4">
        <v>1.4877499999999999</v>
      </c>
      <c r="E1143" s="4">
        <v>1</v>
      </c>
      <c r="F1143" s="97">
        <f t="shared" si="35"/>
        <v>107.52078155341</v>
      </c>
      <c r="G1143" s="97">
        <f t="shared" si="34"/>
        <v>107.52078155</v>
      </c>
      <c r="H1143" s="98" t="s">
        <v>141</v>
      </c>
    </row>
    <row r="1144" spans="1:8" x14ac:dyDescent="0.3">
      <c r="A1144" s="7">
        <v>43714</v>
      </c>
      <c r="B1144" s="4" t="s">
        <v>42</v>
      </c>
      <c r="C1144" s="4" t="s">
        <v>43</v>
      </c>
      <c r="D1144" s="4">
        <v>1.4926900000000001</v>
      </c>
      <c r="E1144" s="4">
        <v>1</v>
      </c>
      <c r="F1144" s="97">
        <f t="shared" si="35"/>
        <v>107.52516412992399</v>
      </c>
      <c r="G1144" s="97">
        <f t="shared" si="34"/>
        <v>107.52516412999999</v>
      </c>
      <c r="H1144" s="98" t="s">
        <v>141</v>
      </c>
    </row>
    <row r="1145" spans="1:8" x14ac:dyDescent="0.3">
      <c r="A1145" s="7">
        <v>43717</v>
      </c>
      <c r="B1145" s="4" t="s">
        <v>42</v>
      </c>
      <c r="C1145" s="4" t="s">
        <v>43</v>
      </c>
      <c r="D1145" s="4">
        <v>1.48752</v>
      </c>
      <c r="E1145" s="4">
        <v>1</v>
      </c>
      <c r="F1145" s="97">
        <f t="shared" si="35"/>
        <v>107.538356053534</v>
      </c>
      <c r="G1145" s="97">
        <f t="shared" si="34"/>
        <v>107.53835605</v>
      </c>
      <c r="H1145" s="98" t="s">
        <v>141</v>
      </c>
    </row>
    <row r="1146" spans="1:8" x14ac:dyDescent="0.3">
      <c r="A1146" s="7">
        <v>43718</v>
      </c>
      <c r="B1146" s="4" t="s">
        <v>42</v>
      </c>
      <c r="C1146" s="4" t="s">
        <v>43</v>
      </c>
      <c r="D1146" s="4">
        <v>1.4916700000000001</v>
      </c>
      <c r="E1146" s="4">
        <v>1</v>
      </c>
      <c r="F1146" s="97">
        <f t="shared" si="35"/>
        <v>107.54273866875</v>
      </c>
      <c r="G1146" s="97">
        <f t="shared" si="34"/>
        <v>107.54273867000001</v>
      </c>
      <c r="H1146" s="98" t="s">
        <v>141</v>
      </c>
    </row>
    <row r="1147" spans="1:8" x14ac:dyDescent="0.3">
      <c r="A1147" s="7">
        <v>43719</v>
      </c>
      <c r="B1147" s="4" t="s">
        <v>42</v>
      </c>
      <c r="C1147" s="4" t="s">
        <v>43</v>
      </c>
      <c r="D1147" s="4">
        <v>1.49342</v>
      </c>
      <c r="E1147" s="4">
        <v>1</v>
      </c>
      <c r="F1147" s="97">
        <f t="shared" si="35"/>
        <v>107.547133690037</v>
      </c>
      <c r="G1147" s="97">
        <f t="shared" si="34"/>
        <v>107.54713369</v>
      </c>
      <c r="H1147" s="98" t="s">
        <v>141</v>
      </c>
    </row>
    <row r="1148" spans="1:8" x14ac:dyDescent="0.3">
      <c r="A1148" s="7">
        <v>43720</v>
      </c>
      <c r="B1148" s="4" t="s">
        <v>42</v>
      </c>
      <c r="C1148" s="4" t="s">
        <v>43</v>
      </c>
      <c r="D1148" s="4">
        <v>1.4940500000000001</v>
      </c>
      <c r="E1148" s="4">
        <v>1</v>
      </c>
      <c r="F1148" s="97">
        <f t="shared" si="35"/>
        <v>107.551534047308</v>
      </c>
      <c r="G1148" s="97">
        <f t="shared" si="34"/>
        <v>107.55153405</v>
      </c>
      <c r="H1148" s="98" t="s">
        <v>141</v>
      </c>
    </row>
    <row r="1149" spans="1:8" x14ac:dyDescent="0.3">
      <c r="A1149" s="7">
        <v>43721</v>
      </c>
      <c r="B1149" s="4" t="s">
        <v>42</v>
      </c>
      <c r="C1149" s="4" t="s">
        <v>43</v>
      </c>
      <c r="D1149" s="4">
        <v>1.4882599999999999</v>
      </c>
      <c r="E1149" s="4">
        <v>1</v>
      </c>
      <c r="F1149" s="97">
        <f t="shared" si="35"/>
        <v>107.555936440991</v>
      </c>
      <c r="G1149" s="97">
        <f t="shared" si="34"/>
        <v>107.55593644</v>
      </c>
      <c r="H1149" s="98" t="s">
        <v>141</v>
      </c>
    </row>
    <row r="1150" spans="1:8" x14ac:dyDescent="0.3">
      <c r="A1150" s="7">
        <v>43724</v>
      </c>
      <c r="B1150" s="4" t="s">
        <v>42</v>
      </c>
      <c r="C1150" s="4" t="s">
        <v>43</v>
      </c>
      <c r="D1150" s="4">
        <v>1.49501</v>
      </c>
      <c r="E1150" s="4">
        <v>1</v>
      </c>
      <c r="F1150" s="97">
        <f t="shared" si="35"/>
        <v>107.569092977811</v>
      </c>
      <c r="G1150" s="97">
        <f t="shared" si="34"/>
        <v>107.56909297999999</v>
      </c>
      <c r="H1150" s="98" t="s">
        <v>141</v>
      </c>
    </row>
    <row r="1151" spans="1:8" x14ac:dyDescent="0.3">
      <c r="A1151" s="7">
        <v>43725</v>
      </c>
      <c r="B1151" s="4" t="s">
        <v>42</v>
      </c>
      <c r="C1151" s="4" t="s">
        <v>43</v>
      </c>
      <c r="D1151" s="4">
        <v>1.4838800000000001</v>
      </c>
      <c r="E1151" s="4">
        <v>1</v>
      </c>
      <c r="F1151" s="97">
        <f t="shared" si="35"/>
        <v>107.573498919446</v>
      </c>
      <c r="G1151" s="97">
        <f t="shared" si="34"/>
        <v>107.57349892000001</v>
      </c>
      <c r="H1151" s="98" t="s">
        <v>141</v>
      </c>
    </row>
    <row r="1152" spans="1:8" x14ac:dyDescent="0.3">
      <c r="A1152" s="7">
        <v>43726</v>
      </c>
      <c r="B1152" s="4" t="s">
        <v>42</v>
      </c>
      <c r="C1152" s="4" t="s">
        <v>43</v>
      </c>
      <c r="D1152" s="4">
        <v>1.4897</v>
      </c>
      <c r="E1152" s="4">
        <v>1</v>
      </c>
      <c r="F1152" s="97">
        <f t="shared" si="35"/>
        <v>107.577872238997</v>
      </c>
      <c r="G1152" s="97">
        <f t="shared" si="34"/>
        <v>107.57787224</v>
      </c>
      <c r="H1152" s="98" t="s">
        <v>141</v>
      </c>
    </row>
    <row r="1153" spans="1:8" x14ac:dyDescent="0.3">
      <c r="A1153" s="7">
        <v>43727</v>
      </c>
      <c r="B1153" s="4" t="s">
        <v>42</v>
      </c>
      <c r="C1153" s="4" t="s">
        <v>43</v>
      </c>
      <c r="D1153" s="4">
        <v>1.49241</v>
      </c>
      <c r="E1153" s="4">
        <v>1</v>
      </c>
      <c r="F1153" s="97">
        <f t="shared" si="35"/>
        <v>107.58226288985399</v>
      </c>
      <c r="G1153" s="97">
        <f t="shared" si="34"/>
        <v>107.58226289</v>
      </c>
      <c r="H1153" s="98" t="s">
        <v>141</v>
      </c>
    </row>
    <row r="1154" spans="1:8" x14ac:dyDescent="0.3">
      <c r="A1154" s="7">
        <v>43728</v>
      </c>
      <c r="B1154" s="4" t="s">
        <v>42</v>
      </c>
      <c r="C1154" s="4" t="s">
        <v>43</v>
      </c>
      <c r="D1154" s="4">
        <v>1.48935</v>
      </c>
      <c r="E1154" s="4">
        <v>1</v>
      </c>
      <c r="F1154" s="97">
        <f t="shared" si="35"/>
        <v>107.586661707525</v>
      </c>
      <c r="G1154" s="97">
        <f t="shared" si="34"/>
        <v>107.58666171</v>
      </c>
      <c r="H1154" s="98" t="s">
        <v>141</v>
      </c>
    </row>
    <row r="1155" spans="1:8" x14ac:dyDescent="0.3">
      <c r="A1155" s="7">
        <v>43731</v>
      </c>
      <c r="B1155" s="4" t="s">
        <v>42</v>
      </c>
      <c r="C1155" s="4" t="s">
        <v>43</v>
      </c>
      <c r="D1155" s="4">
        <v>1.4944599999999999</v>
      </c>
      <c r="E1155" s="4">
        <v>1</v>
      </c>
      <c r="F1155" s="97">
        <f t="shared" si="35"/>
        <v>107.599831641329</v>
      </c>
      <c r="G1155" s="97">
        <f t="shared" ref="G1155:G1218" si="36">ROUND(F1155,8)</f>
        <v>107.59983164</v>
      </c>
      <c r="H1155" s="98" t="s">
        <v>141</v>
      </c>
    </row>
    <row r="1156" spans="1:8" x14ac:dyDescent="0.3">
      <c r="A1156" s="7">
        <v>43732</v>
      </c>
      <c r="B1156" s="4" t="s">
        <v>42</v>
      </c>
      <c r="C1156" s="4" t="s">
        <v>43</v>
      </c>
      <c r="D1156" s="4">
        <v>1.48919</v>
      </c>
      <c r="E1156" s="4">
        <v>1</v>
      </c>
      <c r="F1156" s="97">
        <f t="shared" ref="F1156:F1219" si="37">ROUND(F1155*(ROUND(1+D1155%*((A1156-A1155)/365),20)),20)</f>
        <v>107.60423722062799</v>
      </c>
      <c r="G1156" s="97">
        <f t="shared" si="36"/>
        <v>107.60423722</v>
      </c>
      <c r="H1156" s="98" t="s">
        <v>141</v>
      </c>
    </row>
    <row r="1157" spans="1:8" x14ac:dyDescent="0.3">
      <c r="A1157" s="7">
        <v>43733</v>
      </c>
      <c r="B1157" s="4" t="s">
        <v>42</v>
      </c>
      <c r="C1157" s="4" t="s">
        <v>43</v>
      </c>
      <c r="D1157" s="4">
        <v>1.4963299999999999</v>
      </c>
      <c r="E1157" s="4">
        <v>1</v>
      </c>
      <c r="F1157" s="97">
        <f t="shared" si="37"/>
        <v>107.608627444026</v>
      </c>
      <c r="G1157" s="97">
        <f t="shared" si="36"/>
        <v>107.60862744000001</v>
      </c>
      <c r="H1157" s="98" t="s">
        <v>141</v>
      </c>
    </row>
    <row r="1158" spans="1:8" x14ac:dyDescent="0.3">
      <c r="A1158" s="7">
        <v>43734</v>
      </c>
      <c r="B1158" s="4" t="s">
        <v>42</v>
      </c>
      <c r="C1158" s="4" t="s">
        <v>43</v>
      </c>
      <c r="D1158" s="4">
        <v>1.4939100000000001</v>
      </c>
      <c r="E1158" s="4">
        <v>1</v>
      </c>
      <c r="F1158" s="97">
        <f t="shared" si="37"/>
        <v>107.61303889656099</v>
      </c>
      <c r="G1158" s="97">
        <f t="shared" si="36"/>
        <v>107.61303890000001</v>
      </c>
      <c r="H1158" s="98" t="s">
        <v>141</v>
      </c>
    </row>
    <row r="1159" spans="1:8" x14ac:dyDescent="0.3">
      <c r="A1159" s="7">
        <v>43735</v>
      </c>
      <c r="B1159" s="4" t="s">
        <v>42</v>
      </c>
      <c r="C1159" s="4" t="s">
        <v>43</v>
      </c>
      <c r="D1159" s="4">
        <v>1.4893700000000001</v>
      </c>
      <c r="E1159" s="4">
        <v>1</v>
      </c>
      <c r="F1159" s="97">
        <f t="shared" si="37"/>
        <v>107.617443395053</v>
      </c>
      <c r="G1159" s="97">
        <f t="shared" si="36"/>
        <v>107.6174434</v>
      </c>
      <c r="H1159" s="98" t="s">
        <v>141</v>
      </c>
    </row>
    <row r="1160" spans="1:8" x14ac:dyDescent="0.3">
      <c r="A1160" s="7">
        <v>43738</v>
      </c>
      <c r="B1160" s="4" t="s">
        <v>42</v>
      </c>
      <c r="C1160" s="4" t="s">
        <v>43</v>
      </c>
      <c r="D1160" s="4">
        <v>1.4851000000000001</v>
      </c>
      <c r="E1160" s="4">
        <v>1</v>
      </c>
      <c r="F1160" s="97">
        <f t="shared" si="37"/>
        <v>107.63061727381999</v>
      </c>
      <c r="G1160" s="97">
        <f t="shared" si="36"/>
        <v>107.63061727</v>
      </c>
      <c r="H1160" s="98" t="s">
        <v>141</v>
      </c>
    </row>
    <row r="1161" spans="1:8" x14ac:dyDescent="0.3">
      <c r="A1161" s="7">
        <v>43739</v>
      </c>
      <c r="B1161" s="4" t="s">
        <v>42</v>
      </c>
      <c r="C1161" s="4" t="s">
        <v>43</v>
      </c>
      <c r="D1161" s="4">
        <v>1.49021</v>
      </c>
      <c r="E1161" s="4">
        <v>1</v>
      </c>
      <c r="F1161" s="97">
        <f t="shared" si="37"/>
        <v>107.63499651299</v>
      </c>
      <c r="G1161" s="97">
        <f t="shared" si="36"/>
        <v>107.63499650999999</v>
      </c>
      <c r="H1161" s="98" t="s">
        <v>141</v>
      </c>
    </row>
    <row r="1162" spans="1:8" x14ac:dyDescent="0.3">
      <c r="A1162" s="7">
        <v>43740</v>
      </c>
      <c r="B1162" s="4" t="s">
        <v>42</v>
      </c>
      <c r="C1162" s="4" t="s">
        <v>43</v>
      </c>
      <c r="D1162" s="4">
        <v>1.494</v>
      </c>
      <c r="E1162" s="4">
        <v>1</v>
      </c>
      <c r="F1162" s="97">
        <f t="shared" si="37"/>
        <v>107.63939099924001</v>
      </c>
      <c r="G1162" s="97">
        <f t="shared" si="36"/>
        <v>107.639391</v>
      </c>
      <c r="H1162" s="98" t="s">
        <v>141</v>
      </c>
    </row>
    <row r="1163" spans="1:8" x14ac:dyDescent="0.3">
      <c r="A1163" s="7">
        <v>43741</v>
      </c>
      <c r="B1163" s="4" t="s">
        <v>42</v>
      </c>
      <c r="C1163" s="4" t="s">
        <v>43</v>
      </c>
      <c r="D1163" s="4">
        <v>1.4870000000000001</v>
      </c>
      <c r="E1163" s="4">
        <v>1</v>
      </c>
      <c r="F1163" s="97">
        <f t="shared" si="37"/>
        <v>107.64379684171</v>
      </c>
      <c r="G1163" s="97">
        <f t="shared" si="36"/>
        <v>107.64379683999999</v>
      </c>
      <c r="H1163" s="98" t="s">
        <v>141</v>
      </c>
    </row>
    <row r="1164" spans="1:8" x14ac:dyDescent="0.3">
      <c r="A1164" s="7">
        <v>43742</v>
      </c>
      <c r="B1164" s="4" t="s">
        <v>42</v>
      </c>
      <c r="C1164" s="4" t="s">
        <v>43</v>
      </c>
      <c r="D1164" s="4">
        <v>1.4840800000000001</v>
      </c>
      <c r="E1164" s="4">
        <v>1</v>
      </c>
      <c r="F1164" s="97">
        <f t="shared" si="37"/>
        <v>107.64818222050199</v>
      </c>
      <c r="G1164" s="97">
        <f t="shared" si="36"/>
        <v>107.64818222</v>
      </c>
      <c r="H1164" s="98" t="s">
        <v>141</v>
      </c>
    </row>
    <row r="1165" spans="1:8" x14ac:dyDescent="0.3">
      <c r="A1165" s="7">
        <v>43745</v>
      </c>
      <c r="B1165" s="4" t="s">
        <v>42</v>
      </c>
      <c r="C1165" s="4" t="s">
        <v>43</v>
      </c>
      <c r="D1165" s="4">
        <v>1.49034</v>
      </c>
      <c r="E1165" s="4">
        <v>1</v>
      </c>
      <c r="F1165" s="97">
        <f t="shared" si="37"/>
        <v>107.661313057291</v>
      </c>
      <c r="G1165" s="97">
        <f t="shared" si="36"/>
        <v>107.66131306</v>
      </c>
      <c r="H1165" s="98" t="s">
        <v>141</v>
      </c>
    </row>
    <row r="1166" spans="1:8" x14ac:dyDescent="0.3">
      <c r="A1166" s="7">
        <v>43746</v>
      </c>
      <c r="B1166" s="4" t="s">
        <v>42</v>
      </c>
      <c r="C1166" s="4" t="s">
        <v>43</v>
      </c>
      <c r="D1166" s="4">
        <v>1.4882500000000001</v>
      </c>
      <c r="E1166" s="4">
        <v>1</v>
      </c>
      <c r="F1166" s="97">
        <f t="shared" si="37"/>
        <v>107.66570900143699</v>
      </c>
      <c r="G1166" s="97">
        <f t="shared" si="36"/>
        <v>107.66570900000001</v>
      </c>
      <c r="H1166" s="98" t="s">
        <v>141</v>
      </c>
    </row>
    <row r="1167" spans="1:8" x14ac:dyDescent="0.3">
      <c r="A1167" s="7">
        <v>43747</v>
      </c>
      <c r="B1167" s="4" t="s">
        <v>42</v>
      </c>
      <c r="C1167" s="4" t="s">
        <v>43</v>
      </c>
      <c r="D1167" s="4">
        <v>1.49553</v>
      </c>
      <c r="E1167" s="4">
        <v>1</v>
      </c>
      <c r="F1167" s="97">
        <f t="shared" si="37"/>
        <v>107.670098960106</v>
      </c>
      <c r="G1167" s="97">
        <f t="shared" si="36"/>
        <v>107.67009896</v>
      </c>
      <c r="H1167" s="98" t="s">
        <v>141</v>
      </c>
    </row>
    <row r="1168" spans="1:8" x14ac:dyDescent="0.3">
      <c r="A1168" s="7">
        <v>43748</v>
      </c>
      <c r="B1168" s="4" t="s">
        <v>42</v>
      </c>
      <c r="C1168" s="4" t="s">
        <v>43</v>
      </c>
      <c r="D1168" s="4">
        <v>1.49109</v>
      </c>
      <c r="E1168" s="4">
        <v>1</v>
      </c>
      <c r="F1168" s="97">
        <f t="shared" si="37"/>
        <v>107.67451057279401</v>
      </c>
      <c r="G1168" s="97">
        <f t="shared" si="36"/>
        <v>107.67451057</v>
      </c>
      <c r="H1168" s="98" t="s">
        <v>141</v>
      </c>
    </row>
    <row r="1169" spans="1:8" x14ac:dyDescent="0.3">
      <c r="A1169" s="7">
        <v>43749</v>
      </c>
      <c r="B1169" s="4" t="s">
        <v>42</v>
      </c>
      <c r="C1169" s="4" t="s">
        <v>43</v>
      </c>
      <c r="D1169" s="4">
        <v>1.4910600000000001</v>
      </c>
      <c r="E1169" s="4">
        <v>1</v>
      </c>
      <c r="F1169" s="97">
        <f t="shared" si="37"/>
        <v>107.6789092683</v>
      </c>
      <c r="G1169" s="97">
        <f t="shared" si="36"/>
        <v>107.67890927000001</v>
      </c>
      <c r="H1169" s="98" t="s">
        <v>141</v>
      </c>
    </row>
    <row r="1170" spans="1:8" x14ac:dyDescent="0.3">
      <c r="A1170" s="7">
        <v>43753</v>
      </c>
      <c r="B1170" s="4" t="s">
        <v>42</v>
      </c>
      <c r="C1170" s="4" t="s">
        <v>43</v>
      </c>
      <c r="D1170" s="4">
        <v>1.48976</v>
      </c>
      <c r="E1170" s="4">
        <v>1</v>
      </c>
      <c r="F1170" s="97">
        <f t="shared" si="37"/>
        <v>107.69650441509</v>
      </c>
      <c r="G1170" s="97">
        <f t="shared" si="36"/>
        <v>107.69650442</v>
      </c>
      <c r="H1170" s="98" t="s">
        <v>141</v>
      </c>
    </row>
    <row r="1171" spans="1:8" x14ac:dyDescent="0.3">
      <c r="A1171" s="7">
        <v>43754</v>
      </c>
      <c r="B1171" s="4" t="s">
        <v>42</v>
      </c>
      <c r="C1171" s="4" t="s">
        <v>43</v>
      </c>
      <c r="D1171" s="4">
        <v>1.4954799999999999</v>
      </c>
      <c r="E1171" s="4">
        <v>1</v>
      </c>
      <c r="F1171" s="97">
        <f t="shared" si="37"/>
        <v>107.70090008480101</v>
      </c>
      <c r="G1171" s="97">
        <f t="shared" si="36"/>
        <v>107.70090008</v>
      </c>
      <c r="H1171" s="98" t="s">
        <v>141</v>
      </c>
    </row>
    <row r="1172" spans="1:8" x14ac:dyDescent="0.3">
      <c r="A1172" s="7">
        <v>43755</v>
      </c>
      <c r="B1172" s="4" t="s">
        <v>42</v>
      </c>
      <c r="C1172" s="4" t="s">
        <v>43</v>
      </c>
      <c r="D1172" s="4">
        <v>1.49366</v>
      </c>
      <c r="E1172" s="4">
        <v>1</v>
      </c>
      <c r="F1172" s="97">
        <f t="shared" si="37"/>
        <v>107.70531281197999</v>
      </c>
      <c r="G1172" s="97">
        <f t="shared" si="36"/>
        <v>107.70531281</v>
      </c>
      <c r="H1172" s="98" t="s">
        <v>141</v>
      </c>
    </row>
    <row r="1173" spans="1:8" x14ac:dyDescent="0.3">
      <c r="A1173" s="7">
        <v>43756</v>
      </c>
      <c r="B1173" s="4" t="s">
        <v>42</v>
      </c>
      <c r="C1173" s="4" t="s">
        <v>43</v>
      </c>
      <c r="D1173" s="4">
        <v>1.49251</v>
      </c>
      <c r="E1173" s="4">
        <v>1</v>
      </c>
      <c r="F1173" s="97">
        <f t="shared" si="37"/>
        <v>107.709720349447</v>
      </c>
      <c r="G1173" s="97">
        <f t="shared" si="36"/>
        <v>107.70972035</v>
      </c>
      <c r="H1173" s="98" t="s">
        <v>141</v>
      </c>
    </row>
    <row r="1174" spans="1:8" x14ac:dyDescent="0.3">
      <c r="A1174" s="7">
        <v>43759</v>
      </c>
      <c r="B1174" s="4" t="s">
        <v>42</v>
      </c>
      <c r="C1174" s="4" t="s">
        <v>43</v>
      </c>
      <c r="D1174" s="4">
        <v>1.4917899999999999</v>
      </c>
      <c r="E1174" s="4">
        <v>1</v>
      </c>
      <c r="F1174" s="97">
        <f t="shared" si="37"/>
        <v>107.722933322163</v>
      </c>
      <c r="G1174" s="97">
        <f t="shared" si="36"/>
        <v>107.72293332</v>
      </c>
      <c r="H1174" s="98" t="s">
        <v>141</v>
      </c>
    </row>
    <row r="1175" spans="1:8" x14ac:dyDescent="0.3">
      <c r="A1175" s="7">
        <v>43760</v>
      </c>
      <c r="B1175" s="4" t="s">
        <v>42</v>
      </c>
      <c r="C1175" s="4" t="s">
        <v>43</v>
      </c>
      <c r="D1175" s="4">
        <v>1.4946600000000001</v>
      </c>
      <c r="E1175" s="4">
        <v>1</v>
      </c>
      <c r="F1175" s="97">
        <f t="shared" si="37"/>
        <v>107.727336061743</v>
      </c>
      <c r="G1175" s="97">
        <f t="shared" si="36"/>
        <v>107.72733606</v>
      </c>
      <c r="H1175" s="98" t="s">
        <v>141</v>
      </c>
    </row>
    <row r="1176" spans="1:8" x14ac:dyDescent="0.3">
      <c r="A1176" s="7">
        <v>43762</v>
      </c>
      <c r="B1176" s="4" t="s">
        <v>42</v>
      </c>
      <c r="C1176" s="4" t="s">
        <v>43</v>
      </c>
      <c r="D1176" s="4">
        <v>1.4876799999999999</v>
      </c>
      <c r="E1176" s="4">
        <v>1</v>
      </c>
      <c r="F1176" s="97">
        <f t="shared" si="37"/>
        <v>107.736158842023</v>
      </c>
      <c r="G1176" s="97">
        <f t="shared" si="36"/>
        <v>107.73615884</v>
      </c>
      <c r="H1176" s="98" t="s">
        <v>141</v>
      </c>
    </row>
    <row r="1177" spans="1:8" x14ac:dyDescent="0.3">
      <c r="A1177" s="7">
        <v>43763</v>
      </c>
      <c r="B1177" s="4" t="s">
        <v>42</v>
      </c>
      <c r="C1177" s="4" t="s">
        <v>43</v>
      </c>
      <c r="D1177" s="4">
        <v>1.48787</v>
      </c>
      <c r="E1177" s="4">
        <v>1</v>
      </c>
      <c r="F1177" s="97">
        <f t="shared" si="37"/>
        <v>107.74054999075599</v>
      </c>
      <c r="G1177" s="97">
        <f t="shared" si="36"/>
        <v>107.74054999000001</v>
      </c>
      <c r="H1177" s="98" t="s">
        <v>141</v>
      </c>
    </row>
    <row r="1178" spans="1:8" x14ac:dyDescent="0.3">
      <c r="A1178" s="7">
        <v>43766</v>
      </c>
      <c r="B1178" s="4" t="s">
        <v>42</v>
      </c>
      <c r="C1178" s="4" t="s">
        <v>43</v>
      </c>
      <c r="D1178" s="4">
        <v>1.4931300000000001</v>
      </c>
      <c r="E1178" s="4">
        <v>1</v>
      </c>
      <c r="F1178" s="97">
        <f t="shared" si="37"/>
        <v>107.753725656409</v>
      </c>
      <c r="G1178" s="97">
        <f t="shared" si="36"/>
        <v>107.75372566</v>
      </c>
      <c r="H1178" s="98" t="s">
        <v>141</v>
      </c>
    </row>
    <row r="1179" spans="1:8" x14ac:dyDescent="0.3">
      <c r="A1179" s="7">
        <v>43767</v>
      </c>
      <c r="B1179" s="4" t="s">
        <v>42</v>
      </c>
      <c r="C1179" s="4" t="s">
        <v>43</v>
      </c>
      <c r="D1179" s="4">
        <v>1.49502</v>
      </c>
      <c r="E1179" s="4">
        <v>1</v>
      </c>
      <c r="F1179" s="97">
        <f t="shared" si="37"/>
        <v>107.75813361039199</v>
      </c>
      <c r="G1179" s="97">
        <f t="shared" si="36"/>
        <v>107.75813361</v>
      </c>
      <c r="H1179" s="98" t="s">
        <v>141</v>
      </c>
    </row>
    <row r="1180" spans="1:8" x14ac:dyDescent="0.3">
      <c r="A1180" s="7">
        <v>43768</v>
      </c>
      <c r="B1180" s="4" t="s">
        <v>42</v>
      </c>
      <c r="C1180" s="4" t="s">
        <v>43</v>
      </c>
      <c r="D1180" s="4">
        <v>1.4949399999999999</v>
      </c>
      <c r="E1180" s="4">
        <v>1</v>
      </c>
      <c r="F1180" s="97">
        <f t="shared" si="37"/>
        <v>107.762547324499</v>
      </c>
      <c r="G1180" s="97">
        <f t="shared" si="36"/>
        <v>107.76254732</v>
      </c>
      <c r="H1180" s="98" t="s">
        <v>141</v>
      </c>
    </row>
    <row r="1181" spans="1:8" x14ac:dyDescent="0.3">
      <c r="A1181" s="7">
        <v>43769</v>
      </c>
      <c r="B1181" s="4" t="s">
        <v>42</v>
      </c>
      <c r="C1181" s="4" t="s">
        <v>43</v>
      </c>
      <c r="D1181" s="4">
        <v>1.48502</v>
      </c>
      <c r="E1181" s="4">
        <v>1</v>
      </c>
      <c r="F1181" s="97">
        <f t="shared" si="37"/>
        <v>107.766960983197</v>
      </c>
      <c r="G1181" s="97">
        <f t="shared" si="36"/>
        <v>107.76696097999999</v>
      </c>
      <c r="H1181" s="98" t="s">
        <v>141</v>
      </c>
    </row>
    <row r="1182" spans="1:8" x14ac:dyDescent="0.3">
      <c r="A1182" s="7">
        <v>43770</v>
      </c>
      <c r="B1182" s="4" t="s">
        <v>42</v>
      </c>
      <c r="C1182" s="4" t="s">
        <v>43</v>
      </c>
      <c r="D1182" s="4">
        <v>1.4919899999999999</v>
      </c>
      <c r="E1182" s="4">
        <v>1</v>
      </c>
      <c r="F1182" s="97">
        <f t="shared" si="37"/>
        <v>107.771345533673</v>
      </c>
      <c r="G1182" s="97">
        <f t="shared" si="36"/>
        <v>107.77134553</v>
      </c>
      <c r="H1182" s="98" t="s">
        <v>141</v>
      </c>
    </row>
    <row r="1183" spans="1:8" x14ac:dyDescent="0.3">
      <c r="A1183" s="7">
        <v>43773</v>
      </c>
      <c r="B1183" s="4" t="s">
        <v>42</v>
      </c>
      <c r="C1183" s="4" t="s">
        <v>43</v>
      </c>
      <c r="D1183" s="4">
        <v>1.4888399999999999</v>
      </c>
      <c r="E1183" s="4">
        <v>1</v>
      </c>
      <c r="F1183" s="97">
        <f t="shared" si="37"/>
        <v>107.78456145996</v>
      </c>
      <c r="G1183" s="97">
        <f t="shared" si="36"/>
        <v>107.78456146000001</v>
      </c>
      <c r="H1183" s="98" t="s">
        <v>141</v>
      </c>
    </row>
    <row r="1184" spans="1:8" x14ac:dyDescent="0.3">
      <c r="A1184" s="7">
        <v>43774</v>
      </c>
      <c r="B1184" s="4" t="s">
        <v>42</v>
      </c>
      <c r="C1184" s="4" t="s">
        <v>43</v>
      </c>
      <c r="D1184" s="4">
        <v>1.48929</v>
      </c>
      <c r="E1184" s="4">
        <v>1</v>
      </c>
      <c r="F1184" s="97">
        <f t="shared" si="37"/>
        <v>107.788958006987</v>
      </c>
      <c r="G1184" s="97">
        <f t="shared" si="36"/>
        <v>107.78895801</v>
      </c>
      <c r="H1184" s="98" t="s">
        <v>141</v>
      </c>
    </row>
    <row r="1185" spans="1:8" x14ac:dyDescent="0.3">
      <c r="A1185" s="7">
        <v>43775</v>
      </c>
      <c r="B1185" s="4" t="s">
        <v>42</v>
      </c>
      <c r="C1185" s="4" t="s">
        <v>43</v>
      </c>
      <c r="D1185" s="4">
        <v>1.2436100000000001</v>
      </c>
      <c r="E1185" s="4">
        <v>1</v>
      </c>
      <c r="F1185" s="97">
        <f t="shared" si="37"/>
        <v>107.79335606225401</v>
      </c>
      <c r="G1185" s="97">
        <f t="shared" si="36"/>
        <v>107.79335605999999</v>
      </c>
      <c r="H1185" s="98" t="s">
        <v>141</v>
      </c>
    </row>
    <row r="1186" spans="1:8" x14ac:dyDescent="0.3">
      <c r="A1186" s="7">
        <v>43776</v>
      </c>
      <c r="B1186" s="4" t="s">
        <v>42</v>
      </c>
      <c r="C1186" s="4" t="s">
        <v>43</v>
      </c>
      <c r="D1186" s="4">
        <v>1.2438899999999999</v>
      </c>
      <c r="E1186" s="4">
        <v>1</v>
      </c>
      <c r="F1186" s="97">
        <f t="shared" si="37"/>
        <v>107.797028744323</v>
      </c>
      <c r="G1186" s="97">
        <f t="shared" si="36"/>
        <v>107.79702874</v>
      </c>
      <c r="H1186" s="98" t="s">
        <v>141</v>
      </c>
    </row>
    <row r="1187" spans="1:8" x14ac:dyDescent="0.3">
      <c r="A1187" s="7">
        <v>43777</v>
      </c>
      <c r="B1187" s="4" t="s">
        <v>42</v>
      </c>
      <c r="C1187" s="4" t="s">
        <v>43</v>
      </c>
      <c r="D1187" s="4">
        <v>1.2411300000000001</v>
      </c>
      <c r="E1187" s="4">
        <v>1</v>
      </c>
      <c r="F1187" s="97">
        <f t="shared" si="37"/>
        <v>107.80070237846201</v>
      </c>
      <c r="G1187" s="97">
        <f t="shared" si="36"/>
        <v>107.80070238</v>
      </c>
      <c r="H1187" s="98" t="s">
        <v>141</v>
      </c>
    </row>
    <row r="1188" spans="1:8" x14ac:dyDescent="0.3">
      <c r="A1188" s="7">
        <v>43780</v>
      </c>
      <c r="B1188" s="4" t="s">
        <v>42</v>
      </c>
      <c r="C1188" s="4" t="s">
        <v>43</v>
      </c>
      <c r="D1188" s="4">
        <v>1.24299</v>
      </c>
      <c r="E1188" s="4">
        <v>1</v>
      </c>
      <c r="F1188" s="97">
        <f t="shared" si="37"/>
        <v>107.811699201948</v>
      </c>
      <c r="G1188" s="97">
        <f t="shared" si="36"/>
        <v>107.81169920000001</v>
      </c>
      <c r="H1188" s="98" t="s">
        <v>141</v>
      </c>
    </row>
    <row r="1189" spans="1:8" x14ac:dyDescent="0.3">
      <c r="A1189" s="7">
        <v>43781</v>
      </c>
      <c r="B1189" s="4" t="s">
        <v>42</v>
      </c>
      <c r="C1189" s="4" t="s">
        <v>43</v>
      </c>
      <c r="D1189" s="4">
        <v>1.2392700000000001</v>
      </c>
      <c r="E1189" s="4">
        <v>1</v>
      </c>
      <c r="F1189" s="97">
        <f t="shared" si="37"/>
        <v>107.815370677674</v>
      </c>
      <c r="G1189" s="97">
        <f t="shared" si="36"/>
        <v>107.81537068</v>
      </c>
      <c r="H1189" s="98" t="s">
        <v>141</v>
      </c>
    </row>
    <row r="1190" spans="1:8" x14ac:dyDescent="0.3">
      <c r="A1190" s="7">
        <v>43782</v>
      </c>
      <c r="B1190" s="4" t="s">
        <v>42</v>
      </c>
      <c r="C1190" s="4" t="s">
        <v>43</v>
      </c>
      <c r="D1190" s="4">
        <v>1.2453399999999999</v>
      </c>
      <c r="E1190" s="4">
        <v>1</v>
      </c>
      <c r="F1190" s="97">
        <f t="shared" si="37"/>
        <v>107.819031290124</v>
      </c>
      <c r="G1190" s="97">
        <f t="shared" si="36"/>
        <v>107.81903129</v>
      </c>
      <c r="H1190" s="98" t="s">
        <v>141</v>
      </c>
    </row>
    <row r="1191" spans="1:8" x14ac:dyDescent="0.3">
      <c r="A1191" s="7">
        <v>43783</v>
      </c>
      <c r="B1191" s="4" t="s">
        <v>42</v>
      </c>
      <c r="C1191" s="4" t="s">
        <v>43</v>
      </c>
      <c r="D1191" s="4">
        <v>1.24386</v>
      </c>
      <c r="E1191" s="4">
        <v>1</v>
      </c>
      <c r="F1191" s="97">
        <f t="shared" si="37"/>
        <v>107.822709957314</v>
      </c>
      <c r="G1191" s="97">
        <f t="shared" si="36"/>
        <v>107.82270996</v>
      </c>
      <c r="H1191" s="98" t="s">
        <v>141</v>
      </c>
    </row>
    <row r="1192" spans="1:8" x14ac:dyDescent="0.3">
      <c r="A1192" s="7">
        <v>43784</v>
      </c>
      <c r="B1192" s="4" t="s">
        <v>42</v>
      </c>
      <c r="C1192" s="4" t="s">
        <v>43</v>
      </c>
      <c r="D1192" s="4">
        <v>1.2437</v>
      </c>
      <c r="E1192" s="4">
        <v>1</v>
      </c>
      <c r="F1192" s="97">
        <f t="shared" si="37"/>
        <v>107.82638437802601</v>
      </c>
      <c r="G1192" s="97">
        <f t="shared" si="36"/>
        <v>107.82638437999999</v>
      </c>
      <c r="H1192" s="98" t="s">
        <v>141</v>
      </c>
    </row>
    <row r="1193" spans="1:8" x14ac:dyDescent="0.3">
      <c r="A1193" s="7">
        <v>43787</v>
      </c>
      <c r="B1193" s="4" t="s">
        <v>42</v>
      </c>
      <c r="C1193" s="4" t="s">
        <v>43</v>
      </c>
      <c r="D1193" s="4">
        <v>1.2420100000000001</v>
      </c>
      <c r="E1193" s="4">
        <v>1</v>
      </c>
      <c r="F1193" s="97">
        <f t="shared" si="37"/>
        <v>107.83740659782799</v>
      </c>
      <c r="G1193" s="97">
        <f t="shared" si="36"/>
        <v>107.83740659999999</v>
      </c>
      <c r="H1193" s="98" t="s">
        <v>141</v>
      </c>
    </row>
    <row r="1194" spans="1:8" x14ac:dyDescent="0.3">
      <c r="A1194" s="7">
        <v>43788</v>
      </c>
      <c r="B1194" s="4" t="s">
        <v>42</v>
      </c>
      <c r="C1194" s="4" t="s">
        <v>43</v>
      </c>
      <c r="D1194" s="4">
        <v>1.2414400000000001</v>
      </c>
      <c r="E1194" s="4">
        <v>1</v>
      </c>
      <c r="F1194" s="97">
        <f t="shared" si="37"/>
        <v>107.84107605364601</v>
      </c>
      <c r="G1194" s="97">
        <f t="shared" si="36"/>
        <v>107.84107605</v>
      </c>
      <c r="H1194" s="98" t="s">
        <v>141</v>
      </c>
    </row>
    <row r="1195" spans="1:8" x14ac:dyDescent="0.3">
      <c r="A1195" s="7">
        <v>43789</v>
      </c>
      <c r="B1195" s="4" t="s">
        <v>42</v>
      </c>
      <c r="C1195" s="4" t="s">
        <v>43</v>
      </c>
      <c r="D1195" s="4">
        <v>1.2448300000000001</v>
      </c>
      <c r="E1195" s="4">
        <v>1</v>
      </c>
      <c r="F1195" s="97">
        <f t="shared" si="37"/>
        <v>107.844743950233</v>
      </c>
      <c r="G1195" s="97">
        <f t="shared" si="36"/>
        <v>107.84474394999999</v>
      </c>
      <c r="H1195" s="98" t="s">
        <v>141</v>
      </c>
    </row>
    <row r="1196" spans="1:8" x14ac:dyDescent="0.3">
      <c r="A1196" s="7">
        <v>43790</v>
      </c>
      <c r="B1196" s="4" t="s">
        <v>42</v>
      </c>
      <c r="C1196" s="4" t="s">
        <v>43</v>
      </c>
      <c r="D1196" s="4">
        <v>1.2360800000000001</v>
      </c>
      <c r="E1196" s="4">
        <v>1</v>
      </c>
      <c r="F1196" s="97">
        <f t="shared" si="37"/>
        <v>107.848421987839</v>
      </c>
      <c r="G1196" s="97">
        <f t="shared" si="36"/>
        <v>107.84842199000001</v>
      </c>
      <c r="H1196" s="98" t="s">
        <v>141</v>
      </c>
    </row>
    <row r="1197" spans="1:8" x14ac:dyDescent="0.3">
      <c r="A1197" s="7">
        <v>43791</v>
      </c>
      <c r="B1197" s="4" t="s">
        <v>42</v>
      </c>
      <c r="C1197" s="4" t="s">
        <v>43</v>
      </c>
      <c r="D1197" s="4">
        <v>1.2355799999999999</v>
      </c>
      <c r="E1197" s="4">
        <v>1</v>
      </c>
      <c r="F1197" s="97">
        <f t="shared" si="37"/>
        <v>107.85207429681</v>
      </c>
      <c r="G1197" s="97">
        <f t="shared" si="36"/>
        <v>107.8520743</v>
      </c>
      <c r="H1197" s="98" t="s">
        <v>141</v>
      </c>
    </row>
    <row r="1198" spans="1:8" x14ac:dyDescent="0.3">
      <c r="A1198" s="7">
        <v>43794</v>
      </c>
      <c r="B1198" s="4" t="s">
        <v>42</v>
      </c>
      <c r="C1198" s="4" t="s">
        <v>43</v>
      </c>
      <c r="D1198" s="4">
        <v>1.2385699999999999</v>
      </c>
      <c r="E1198" s="4">
        <v>1</v>
      </c>
      <c r="F1198" s="97">
        <f t="shared" si="37"/>
        <v>107.863027162506</v>
      </c>
      <c r="G1198" s="97">
        <f t="shared" si="36"/>
        <v>107.86302716</v>
      </c>
      <c r="H1198" s="98" t="s">
        <v>141</v>
      </c>
    </row>
    <row r="1199" spans="1:8" x14ac:dyDescent="0.3">
      <c r="A1199" s="7">
        <v>43795</v>
      </c>
      <c r="B1199" s="4" t="s">
        <v>42</v>
      </c>
      <c r="C1199" s="4" t="s">
        <v>43</v>
      </c>
      <c r="D1199" s="4">
        <v>1.24288</v>
      </c>
      <c r="E1199" s="4">
        <v>1</v>
      </c>
      <c r="F1199" s="97">
        <f t="shared" si="37"/>
        <v>107.866687324412</v>
      </c>
      <c r="G1199" s="97">
        <f t="shared" si="36"/>
        <v>107.86668732</v>
      </c>
      <c r="H1199" s="98" t="s">
        <v>141</v>
      </c>
    </row>
    <row r="1200" spans="1:8" x14ac:dyDescent="0.3">
      <c r="A1200" s="7">
        <v>43796</v>
      </c>
      <c r="B1200" s="4" t="s">
        <v>42</v>
      </c>
      <c r="C1200" s="4" t="s">
        <v>43</v>
      </c>
      <c r="D1200" s="4">
        <v>1.2439199999999999</v>
      </c>
      <c r="E1200" s="4">
        <v>1</v>
      </c>
      <c r="F1200" s="97">
        <f t="shared" si="37"/>
        <v>107.870360347654</v>
      </c>
      <c r="G1200" s="97">
        <f t="shared" si="36"/>
        <v>107.87036035</v>
      </c>
      <c r="H1200" s="98" t="s">
        <v>141</v>
      </c>
    </row>
    <row r="1201" spans="1:8" x14ac:dyDescent="0.3">
      <c r="A1201" s="7">
        <v>43797</v>
      </c>
      <c r="B1201" s="4" t="s">
        <v>42</v>
      </c>
      <c r="C1201" s="4" t="s">
        <v>43</v>
      </c>
      <c r="D1201" s="4">
        <v>1.2383299999999999</v>
      </c>
      <c r="E1201" s="4">
        <v>1</v>
      </c>
      <c r="F1201" s="97">
        <f t="shared" si="37"/>
        <v>107.87403656953499</v>
      </c>
      <c r="G1201" s="97">
        <f t="shared" si="36"/>
        <v>107.87403657</v>
      </c>
      <c r="H1201" s="98" t="s">
        <v>141</v>
      </c>
    </row>
    <row r="1202" spans="1:8" x14ac:dyDescent="0.3">
      <c r="A1202" s="7">
        <v>43798</v>
      </c>
      <c r="B1202" s="4" t="s">
        <v>42</v>
      </c>
      <c r="C1202" s="4" t="s">
        <v>43</v>
      </c>
      <c r="D1202" s="4">
        <v>1.23167</v>
      </c>
      <c r="E1202" s="4">
        <v>1</v>
      </c>
      <c r="F1202" s="97">
        <f t="shared" si="37"/>
        <v>107.877696395719</v>
      </c>
      <c r="G1202" s="97">
        <f t="shared" si="36"/>
        <v>107.8776964</v>
      </c>
      <c r="H1202" s="98" t="s">
        <v>141</v>
      </c>
    </row>
    <row r="1203" spans="1:8" x14ac:dyDescent="0.3">
      <c r="A1203" s="7">
        <v>43801</v>
      </c>
      <c r="B1203" s="4" t="s">
        <v>42</v>
      </c>
      <c r="C1203" s="4" t="s">
        <v>43</v>
      </c>
      <c r="D1203" s="4">
        <v>1.2394499999999999</v>
      </c>
      <c r="E1203" s="4">
        <v>1</v>
      </c>
      <c r="F1203" s="97">
        <f t="shared" si="37"/>
        <v>107.88861719481299</v>
      </c>
      <c r="G1203" s="97">
        <f t="shared" si="36"/>
        <v>107.88861719000001</v>
      </c>
      <c r="H1203" s="98" t="s">
        <v>141</v>
      </c>
    </row>
    <row r="1204" spans="1:8" x14ac:dyDescent="0.3">
      <c r="A1204" s="7">
        <v>43802</v>
      </c>
      <c r="B1204" s="4" t="s">
        <v>42</v>
      </c>
      <c r="C1204" s="4" t="s">
        <v>43</v>
      </c>
      <c r="D1204" s="4">
        <v>1.22797</v>
      </c>
      <c r="E1204" s="4">
        <v>1</v>
      </c>
      <c r="F1204" s="97">
        <f t="shared" si="37"/>
        <v>107.89228082622699</v>
      </c>
      <c r="G1204" s="97">
        <f t="shared" si="36"/>
        <v>107.89228083</v>
      </c>
      <c r="H1204" s="98" t="s">
        <v>141</v>
      </c>
    </row>
    <row r="1205" spans="1:8" x14ac:dyDescent="0.3">
      <c r="A1205" s="7">
        <v>43803</v>
      </c>
      <c r="B1205" s="4" t="s">
        <v>42</v>
      </c>
      <c r="C1205" s="4" t="s">
        <v>43</v>
      </c>
      <c r="D1205" s="4">
        <v>1.24105</v>
      </c>
      <c r="E1205" s="4">
        <v>1</v>
      </c>
      <c r="F1205" s="97">
        <f t="shared" si="37"/>
        <v>107.895910647709</v>
      </c>
      <c r="G1205" s="97">
        <f t="shared" si="36"/>
        <v>107.89591065</v>
      </c>
      <c r="H1205" s="98" t="s">
        <v>141</v>
      </c>
    </row>
    <row r="1206" spans="1:8" x14ac:dyDescent="0.3">
      <c r="A1206" s="7">
        <v>43805</v>
      </c>
      <c r="B1206" s="4" t="s">
        <v>42</v>
      </c>
      <c r="C1206" s="4" t="s">
        <v>43</v>
      </c>
      <c r="D1206" s="4">
        <v>1.23586</v>
      </c>
      <c r="E1206" s="4">
        <v>1</v>
      </c>
      <c r="F1206" s="97">
        <f t="shared" si="37"/>
        <v>107.903247865239</v>
      </c>
      <c r="G1206" s="97">
        <f t="shared" si="36"/>
        <v>107.90324787</v>
      </c>
      <c r="H1206" s="98" t="s">
        <v>141</v>
      </c>
    </row>
    <row r="1207" spans="1:8" x14ac:dyDescent="0.3">
      <c r="A1207" s="7">
        <v>43808</v>
      </c>
      <c r="B1207" s="4" t="s">
        <v>42</v>
      </c>
      <c r="C1207" s="4" t="s">
        <v>43</v>
      </c>
      <c r="D1207" s="4">
        <v>1.2420100000000001</v>
      </c>
      <c r="E1207" s="4">
        <v>1</v>
      </c>
      <c r="F1207" s="97">
        <f t="shared" si="37"/>
        <v>107.914208411095</v>
      </c>
      <c r="G1207" s="97">
        <f t="shared" si="36"/>
        <v>107.91420841</v>
      </c>
      <c r="H1207" s="98" t="s">
        <v>141</v>
      </c>
    </row>
    <row r="1208" spans="1:8" x14ac:dyDescent="0.3">
      <c r="A1208" s="7">
        <v>43810</v>
      </c>
      <c r="B1208" s="4" t="s">
        <v>42</v>
      </c>
      <c r="C1208" s="4" t="s">
        <v>43</v>
      </c>
      <c r="D1208" s="4">
        <v>1.24261</v>
      </c>
      <c r="E1208" s="4">
        <v>1</v>
      </c>
      <c r="F1208" s="97">
        <f t="shared" si="37"/>
        <v>107.921552549506</v>
      </c>
      <c r="G1208" s="97">
        <f t="shared" si="36"/>
        <v>107.92155255</v>
      </c>
      <c r="H1208" s="98" t="s">
        <v>141</v>
      </c>
    </row>
    <row r="1209" spans="1:8" x14ac:dyDescent="0.3">
      <c r="A1209" s="7">
        <v>43811</v>
      </c>
      <c r="B1209" s="4" t="s">
        <v>42</v>
      </c>
      <c r="C1209" s="4" t="s">
        <v>43</v>
      </c>
      <c r="D1209" s="4">
        <v>1.24193</v>
      </c>
      <c r="E1209" s="4">
        <v>1</v>
      </c>
      <c r="F1209" s="97">
        <f t="shared" si="37"/>
        <v>107.92522664266799</v>
      </c>
      <c r="G1209" s="97">
        <f t="shared" si="36"/>
        <v>107.92522664000001</v>
      </c>
      <c r="H1209" s="98" t="s">
        <v>141</v>
      </c>
    </row>
    <row r="1210" spans="1:8" x14ac:dyDescent="0.3">
      <c r="A1210" s="7">
        <v>43812</v>
      </c>
      <c r="B1210" s="4" t="s">
        <v>42</v>
      </c>
      <c r="C1210" s="4" t="s">
        <v>43</v>
      </c>
      <c r="D1210" s="4">
        <v>1.24048</v>
      </c>
      <c r="E1210" s="4">
        <v>1</v>
      </c>
      <c r="F1210" s="97">
        <f t="shared" si="37"/>
        <v>107.928898850249</v>
      </c>
      <c r="G1210" s="97">
        <f t="shared" si="36"/>
        <v>107.92889885</v>
      </c>
      <c r="H1210" s="98" t="s">
        <v>141</v>
      </c>
    </row>
    <row r="1211" spans="1:8" x14ac:dyDescent="0.3">
      <c r="A1211" s="7">
        <v>43815</v>
      </c>
      <c r="B1211" s="4" t="s">
        <v>42</v>
      </c>
      <c r="C1211" s="4" t="s">
        <v>43</v>
      </c>
      <c r="D1211" s="4">
        <v>1.2403200000000001</v>
      </c>
      <c r="E1211" s="4">
        <v>1</v>
      </c>
      <c r="F1211" s="97">
        <f t="shared" si="37"/>
        <v>107.93990298508</v>
      </c>
      <c r="G1211" s="97">
        <f t="shared" si="36"/>
        <v>107.93990298999999</v>
      </c>
      <c r="H1211" s="98" t="s">
        <v>141</v>
      </c>
    </row>
    <row r="1212" spans="1:8" x14ac:dyDescent="0.3">
      <c r="A1212" s="7">
        <v>43816</v>
      </c>
      <c r="B1212" s="4" t="s">
        <v>42</v>
      </c>
      <c r="C1212" s="4" t="s">
        <v>43</v>
      </c>
      <c r="D1212" s="4">
        <v>1.2437100000000001</v>
      </c>
      <c r="E1212" s="4">
        <v>1</v>
      </c>
      <c r="F1212" s="97">
        <f t="shared" si="37"/>
        <v>107.94357093084599</v>
      </c>
      <c r="G1212" s="97">
        <f t="shared" si="36"/>
        <v>107.94357093000001</v>
      </c>
      <c r="H1212" s="98" t="s">
        <v>141</v>
      </c>
    </row>
    <row r="1213" spans="1:8" x14ac:dyDescent="0.3">
      <c r="A1213" s="7">
        <v>43817</v>
      </c>
      <c r="B1213" s="4" t="s">
        <v>42</v>
      </c>
      <c r="C1213" s="4" t="s">
        <v>43</v>
      </c>
      <c r="D1213" s="4">
        <v>1.24058</v>
      </c>
      <c r="E1213" s="4">
        <v>1</v>
      </c>
      <c r="F1213" s="97">
        <f t="shared" si="37"/>
        <v>107.947249026699</v>
      </c>
      <c r="G1213" s="97">
        <f t="shared" si="36"/>
        <v>107.94724902999999</v>
      </c>
      <c r="H1213" s="98" t="s">
        <v>141</v>
      </c>
    </row>
    <row r="1214" spans="1:8" x14ac:dyDescent="0.3">
      <c r="A1214" s="7">
        <v>43818</v>
      </c>
      <c r="B1214" s="4" t="s">
        <v>42</v>
      </c>
      <c r="C1214" s="4" t="s">
        <v>43</v>
      </c>
      <c r="D1214" s="4">
        <v>1.24027</v>
      </c>
      <c r="E1214" s="4">
        <v>1</v>
      </c>
      <c r="F1214" s="97">
        <f t="shared" si="37"/>
        <v>107.95091799103299</v>
      </c>
      <c r="G1214" s="97">
        <f t="shared" si="36"/>
        <v>107.95091798999999</v>
      </c>
      <c r="H1214" s="98" t="s">
        <v>141</v>
      </c>
    </row>
    <row r="1215" spans="1:8" x14ac:dyDescent="0.3">
      <c r="A1215" s="7">
        <v>43819</v>
      </c>
      <c r="B1215" s="4" t="s">
        <v>42</v>
      </c>
      <c r="C1215" s="4" t="s">
        <v>43</v>
      </c>
      <c r="D1215" s="4">
        <v>1.24221</v>
      </c>
      <c r="E1215" s="4">
        <v>1</v>
      </c>
      <c r="F1215" s="97">
        <f t="shared" si="37"/>
        <v>107.954586163226</v>
      </c>
      <c r="G1215" s="97">
        <f t="shared" si="36"/>
        <v>107.95458616000001</v>
      </c>
      <c r="H1215" s="98" t="s">
        <v>141</v>
      </c>
    </row>
    <row r="1216" spans="1:8" x14ac:dyDescent="0.3">
      <c r="A1216" s="7">
        <v>43822</v>
      </c>
      <c r="B1216" s="4" t="s">
        <v>42</v>
      </c>
      <c r="C1216" s="4" t="s">
        <v>43</v>
      </c>
      <c r="D1216" s="4">
        <v>1.2432000000000001</v>
      </c>
      <c r="E1216" s="4">
        <v>1</v>
      </c>
      <c r="F1216" s="97">
        <f t="shared" si="37"/>
        <v>107.96560826731999</v>
      </c>
      <c r="G1216" s="97">
        <f t="shared" si="36"/>
        <v>107.96560827</v>
      </c>
      <c r="H1216" s="98" t="s">
        <v>141</v>
      </c>
    </row>
    <row r="1217" spans="1:8" x14ac:dyDescent="0.3">
      <c r="A1217" s="7">
        <v>43823</v>
      </c>
      <c r="B1217" s="4" t="s">
        <v>42</v>
      </c>
      <c r="C1217" s="4" t="s">
        <v>43</v>
      </c>
      <c r="D1217" s="4">
        <v>1.2346999999999999</v>
      </c>
      <c r="E1217" s="4">
        <v>1</v>
      </c>
      <c r="F1217" s="97">
        <f t="shared" si="37"/>
        <v>107.969285605517</v>
      </c>
      <c r="G1217" s="97">
        <f t="shared" si="36"/>
        <v>107.96928561</v>
      </c>
      <c r="H1217" s="98" t="s">
        <v>141</v>
      </c>
    </row>
    <row r="1218" spans="1:8" x14ac:dyDescent="0.3">
      <c r="A1218" s="7">
        <v>43824</v>
      </c>
      <c r="B1218" s="4" t="s">
        <v>42</v>
      </c>
      <c r="C1218" s="4" t="s">
        <v>43</v>
      </c>
      <c r="D1218" s="4">
        <v>1.24108</v>
      </c>
      <c r="E1218" s="4">
        <v>1</v>
      </c>
      <c r="F1218" s="97">
        <f t="shared" si="37"/>
        <v>107.972937925433</v>
      </c>
      <c r="G1218" s="97">
        <f t="shared" si="36"/>
        <v>107.97293793</v>
      </c>
      <c r="H1218" s="98" t="s">
        <v>141</v>
      </c>
    </row>
    <row r="1219" spans="1:8" x14ac:dyDescent="0.3">
      <c r="A1219" s="7">
        <v>43825</v>
      </c>
      <c r="B1219" s="4" t="s">
        <v>42</v>
      </c>
      <c r="C1219" s="4" t="s">
        <v>43</v>
      </c>
      <c r="D1219" s="4">
        <v>1.2450600000000001</v>
      </c>
      <c r="E1219" s="4">
        <v>1</v>
      </c>
      <c r="F1219" s="97">
        <f t="shared" si="37"/>
        <v>107.976609241975</v>
      </c>
      <c r="G1219" s="97">
        <f t="shared" ref="G1219:G1282" si="38">ROUND(F1219,8)</f>
        <v>107.97660924</v>
      </c>
      <c r="H1219" s="98" t="s">
        <v>141</v>
      </c>
    </row>
    <row r="1220" spans="1:8" x14ac:dyDescent="0.3">
      <c r="A1220" s="7">
        <v>43826</v>
      </c>
      <c r="B1220" s="4" t="s">
        <v>42</v>
      </c>
      <c r="C1220" s="4" t="s">
        <v>43</v>
      </c>
      <c r="D1220" s="4">
        <v>1.23373</v>
      </c>
      <c r="E1220" s="4">
        <v>1</v>
      </c>
      <c r="F1220" s="97">
        <f t="shared" ref="F1220:F1283" si="39">ROUND(F1219*(ROUND(1+D1219%*((A1220-A1219)/365),20)),20)</f>
        <v>107.98029245723799</v>
      </c>
      <c r="G1220" s="97">
        <f t="shared" si="38"/>
        <v>107.98029246</v>
      </c>
      <c r="H1220" s="98" t="s">
        <v>141</v>
      </c>
    </row>
    <row r="1221" spans="1:8" x14ac:dyDescent="0.3">
      <c r="A1221" s="7">
        <v>43829</v>
      </c>
      <c r="B1221" s="4" t="s">
        <v>42</v>
      </c>
      <c r="C1221" s="4" t="s">
        <v>43</v>
      </c>
      <c r="D1221" s="4">
        <v>1.2374099999999999</v>
      </c>
      <c r="E1221" s="4">
        <v>1</v>
      </c>
      <c r="F1221" s="97">
        <f t="shared" si="39"/>
        <v>107.991241925146</v>
      </c>
      <c r="G1221" s="97">
        <f t="shared" si="38"/>
        <v>107.99124193</v>
      </c>
      <c r="H1221" s="98" t="s">
        <v>141</v>
      </c>
    </row>
    <row r="1222" spans="1:8" x14ac:dyDescent="0.3">
      <c r="A1222" s="7">
        <v>43832</v>
      </c>
      <c r="B1222" s="4" t="s">
        <v>42</v>
      </c>
      <c r="C1222" s="4" t="s">
        <v>43</v>
      </c>
      <c r="D1222" s="4">
        <v>1.23325</v>
      </c>
      <c r="E1222" s="4">
        <v>1</v>
      </c>
      <c r="F1222" s="97">
        <f t="shared" si="39"/>
        <v>108.00222516701</v>
      </c>
      <c r="G1222" s="97">
        <f t="shared" si="38"/>
        <v>108.00222517</v>
      </c>
      <c r="H1222" s="98" t="s">
        <v>141</v>
      </c>
    </row>
    <row r="1223" spans="1:8" x14ac:dyDescent="0.3">
      <c r="A1223" s="7">
        <v>43833</v>
      </c>
      <c r="B1223" s="4" t="s">
        <v>42</v>
      </c>
      <c r="C1223" s="4" t="s">
        <v>43</v>
      </c>
      <c r="D1223" s="4">
        <v>1.24238</v>
      </c>
      <c r="E1223" s="4">
        <v>1</v>
      </c>
      <c r="F1223" s="97">
        <f t="shared" si="39"/>
        <v>108.005874310686</v>
      </c>
      <c r="G1223" s="97">
        <f t="shared" si="38"/>
        <v>108.00587431</v>
      </c>
      <c r="H1223" s="98" t="s">
        <v>141</v>
      </c>
    </row>
    <row r="1224" spans="1:8" x14ac:dyDescent="0.3">
      <c r="A1224" s="7">
        <v>43836</v>
      </c>
      <c r="B1224" s="4" t="s">
        <v>42</v>
      </c>
      <c r="C1224" s="4" t="s">
        <v>43</v>
      </c>
      <c r="D1224" s="4">
        <v>1.2422299999999999</v>
      </c>
      <c r="E1224" s="4">
        <v>1</v>
      </c>
      <c r="F1224" s="97">
        <f t="shared" si="39"/>
        <v>108.016903160395</v>
      </c>
      <c r="G1224" s="97">
        <f t="shared" si="38"/>
        <v>108.01690316</v>
      </c>
      <c r="H1224" s="98" t="s">
        <v>141</v>
      </c>
    </row>
    <row r="1225" spans="1:8" x14ac:dyDescent="0.3">
      <c r="A1225" s="7">
        <v>43837</v>
      </c>
      <c r="B1225" s="4" t="s">
        <v>42</v>
      </c>
      <c r="C1225" s="4" t="s">
        <v>43</v>
      </c>
      <c r="D1225" s="4">
        <v>1.23929</v>
      </c>
      <c r="E1225" s="4">
        <v>1</v>
      </c>
      <c r="F1225" s="97">
        <f t="shared" si="39"/>
        <v>108.020579375124</v>
      </c>
      <c r="G1225" s="97">
        <f t="shared" si="38"/>
        <v>108.02057938</v>
      </c>
      <c r="H1225" s="98" t="s">
        <v>141</v>
      </c>
    </row>
    <row r="1226" spans="1:8" x14ac:dyDescent="0.3">
      <c r="A1226" s="7">
        <v>43838</v>
      </c>
      <c r="B1226" s="4" t="s">
        <v>42</v>
      </c>
      <c r="C1226" s="4" t="s">
        <v>43</v>
      </c>
      <c r="D1226" s="4">
        <v>1.2430099999999999</v>
      </c>
      <c r="E1226" s="4">
        <v>1</v>
      </c>
      <c r="F1226" s="97">
        <f t="shared" si="39"/>
        <v>108.024247014132</v>
      </c>
      <c r="G1226" s="97">
        <f t="shared" si="38"/>
        <v>108.02424701</v>
      </c>
      <c r="H1226" s="98" t="s">
        <v>141</v>
      </c>
    </row>
    <row r="1227" spans="1:8" x14ac:dyDescent="0.3">
      <c r="A1227" s="7">
        <v>43839</v>
      </c>
      <c r="B1227" s="4" t="s">
        <v>42</v>
      </c>
      <c r="C1227" s="4" t="s">
        <v>43</v>
      </c>
      <c r="D1227" s="4">
        <v>1.2413700000000001</v>
      </c>
      <c r="E1227" s="4">
        <v>1</v>
      </c>
      <c r="F1227" s="97">
        <f t="shared" si="39"/>
        <v>108.027925787263</v>
      </c>
      <c r="G1227" s="97">
        <f t="shared" si="38"/>
        <v>108.02792579</v>
      </c>
      <c r="H1227" s="98" t="s">
        <v>141</v>
      </c>
    </row>
    <row r="1228" spans="1:8" x14ac:dyDescent="0.3">
      <c r="A1228" s="7">
        <v>43840</v>
      </c>
      <c r="B1228" s="4" t="s">
        <v>42</v>
      </c>
      <c r="C1228" s="4" t="s">
        <v>43</v>
      </c>
      <c r="D1228" s="4">
        <v>1.23848</v>
      </c>
      <c r="E1228" s="4">
        <v>1</v>
      </c>
      <c r="F1228" s="97">
        <f t="shared" si="39"/>
        <v>108.031599831818</v>
      </c>
      <c r="G1228" s="97">
        <f t="shared" si="38"/>
        <v>108.03159983</v>
      </c>
      <c r="H1228" s="98" t="s">
        <v>141</v>
      </c>
    </row>
    <row r="1229" spans="1:8" x14ac:dyDescent="0.3">
      <c r="A1229" s="7">
        <v>43843</v>
      </c>
      <c r="B1229" s="4" t="s">
        <v>42</v>
      </c>
      <c r="C1229" s="4" t="s">
        <v>43</v>
      </c>
      <c r="D1229" s="4">
        <v>1.2388699999999999</v>
      </c>
      <c r="E1229" s="4">
        <v>1</v>
      </c>
      <c r="F1229" s="97">
        <f t="shared" si="39"/>
        <v>108.04259667914</v>
      </c>
      <c r="G1229" s="97">
        <f t="shared" si="38"/>
        <v>108.04259668</v>
      </c>
      <c r="H1229" s="98" t="s">
        <v>141</v>
      </c>
    </row>
    <row r="1230" spans="1:8" x14ac:dyDescent="0.3">
      <c r="A1230" s="7">
        <v>43844</v>
      </c>
      <c r="B1230" s="4" t="s">
        <v>42</v>
      </c>
      <c r="C1230" s="4" t="s">
        <v>43</v>
      </c>
      <c r="D1230" s="4">
        <v>1.2410699999999999</v>
      </c>
      <c r="E1230" s="4">
        <v>1</v>
      </c>
      <c r="F1230" s="97">
        <f t="shared" si="39"/>
        <v>108.04626382247601</v>
      </c>
      <c r="G1230" s="97">
        <f t="shared" si="38"/>
        <v>108.04626381999999</v>
      </c>
      <c r="H1230" s="98" t="s">
        <v>141</v>
      </c>
    </row>
    <row r="1231" spans="1:8" x14ac:dyDescent="0.3">
      <c r="A1231" s="7">
        <v>43845</v>
      </c>
      <c r="B1231" s="4" t="s">
        <v>42</v>
      </c>
      <c r="C1231" s="4" t="s">
        <v>43</v>
      </c>
      <c r="D1231" s="4">
        <v>1.2399199999999999</v>
      </c>
      <c r="E1231" s="4">
        <v>1</v>
      </c>
      <c r="F1231" s="97">
        <f t="shared" si="39"/>
        <v>108.04993760265801</v>
      </c>
      <c r="G1231" s="97">
        <f t="shared" si="38"/>
        <v>108.04993760000001</v>
      </c>
      <c r="H1231" s="98" t="s">
        <v>141</v>
      </c>
    </row>
    <row r="1232" spans="1:8" x14ac:dyDescent="0.3">
      <c r="A1232" s="7">
        <v>43846</v>
      </c>
      <c r="B1232" s="4" t="s">
        <v>42</v>
      </c>
      <c r="C1232" s="4" t="s">
        <v>43</v>
      </c>
      <c r="D1232" s="4">
        <v>1.24108</v>
      </c>
      <c r="E1232" s="4">
        <v>1</v>
      </c>
      <c r="F1232" s="97">
        <f t="shared" si="39"/>
        <v>108.053608103443</v>
      </c>
      <c r="G1232" s="97">
        <f t="shared" si="38"/>
        <v>108.05360810000001</v>
      </c>
      <c r="H1232" s="98" t="s">
        <v>141</v>
      </c>
    </row>
    <row r="1233" spans="1:8" x14ac:dyDescent="0.3">
      <c r="A1233" s="7">
        <v>43847</v>
      </c>
      <c r="B1233" s="4" t="s">
        <v>42</v>
      </c>
      <c r="C1233" s="4" t="s">
        <v>43</v>
      </c>
      <c r="D1233" s="4">
        <v>1.24366</v>
      </c>
      <c r="E1233" s="4">
        <v>1</v>
      </c>
      <c r="F1233" s="97">
        <f t="shared" si="39"/>
        <v>108.057282162948</v>
      </c>
      <c r="G1233" s="97">
        <f t="shared" si="38"/>
        <v>108.05728216</v>
      </c>
      <c r="H1233" s="98" t="s">
        <v>141</v>
      </c>
    </row>
    <row r="1234" spans="1:8" x14ac:dyDescent="0.3">
      <c r="A1234" s="7">
        <v>43850</v>
      </c>
      <c r="B1234" s="4" t="s">
        <v>42</v>
      </c>
      <c r="C1234" s="4" t="s">
        <v>43</v>
      </c>
      <c r="D1234" s="4">
        <v>1.2441199999999999</v>
      </c>
      <c r="E1234" s="4">
        <v>1</v>
      </c>
      <c r="F1234" s="97">
        <f t="shared" si="39"/>
        <v>108.068327630307</v>
      </c>
      <c r="G1234" s="97">
        <f t="shared" si="38"/>
        <v>108.06832763</v>
      </c>
      <c r="H1234" s="98" t="s">
        <v>141</v>
      </c>
    </row>
    <row r="1235" spans="1:8" x14ac:dyDescent="0.3">
      <c r="A1235" s="7">
        <v>43851</v>
      </c>
      <c r="B1235" s="4" t="s">
        <v>42</v>
      </c>
      <c r="C1235" s="4" t="s">
        <v>43</v>
      </c>
      <c r="D1235" s="4">
        <v>1.2436799999999999</v>
      </c>
      <c r="E1235" s="4">
        <v>1</v>
      </c>
      <c r="F1235" s="97">
        <f t="shared" si="39"/>
        <v>108.072011191068</v>
      </c>
      <c r="G1235" s="97">
        <f t="shared" si="38"/>
        <v>108.07201119</v>
      </c>
      <c r="H1235" s="98" t="s">
        <v>141</v>
      </c>
    </row>
    <row r="1236" spans="1:8" x14ac:dyDescent="0.3">
      <c r="A1236" s="7">
        <v>43852</v>
      </c>
      <c r="B1236" s="4" t="s">
        <v>42</v>
      </c>
      <c r="C1236" s="4" t="s">
        <v>43</v>
      </c>
      <c r="D1236" s="4">
        <v>1.2427900000000001</v>
      </c>
      <c r="E1236" s="4">
        <v>1</v>
      </c>
      <c r="F1236" s="97">
        <f t="shared" si="39"/>
        <v>108.075693574599</v>
      </c>
      <c r="G1236" s="97">
        <f t="shared" si="38"/>
        <v>108.07569357</v>
      </c>
      <c r="H1236" s="98" t="s">
        <v>141</v>
      </c>
    </row>
    <row r="1237" spans="1:8" x14ac:dyDescent="0.3">
      <c r="A1237" s="7">
        <v>43853</v>
      </c>
      <c r="B1237" s="4" t="s">
        <v>42</v>
      </c>
      <c r="C1237" s="4" t="s">
        <v>43</v>
      </c>
      <c r="D1237" s="4">
        <v>1.2412000000000001</v>
      </c>
      <c r="E1237" s="4">
        <v>1</v>
      </c>
      <c r="F1237" s="97">
        <f t="shared" si="39"/>
        <v>108.079373448331</v>
      </c>
      <c r="G1237" s="97">
        <f t="shared" si="38"/>
        <v>108.07937345000001</v>
      </c>
      <c r="H1237" s="98" t="s">
        <v>141</v>
      </c>
    </row>
    <row r="1238" spans="1:8" x14ac:dyDescent="0.3">
      <c r="A1238" s="7">
        <v>43854</v>
      </c>
      <c r="B1238" s="4" t="s">
        <v>42</v>
      </c>
      <c r="C1238" s="4" t="s">
        <v>43</v>
      </c>
      <c r="D1238" s="4">
        <v>1.2367300000000001</v>
      </c>
      <c r="E1238" s="4">
        <v>1</v>
      </c>
      <c r="F1238" s="97">
        <f t="shared" si="39"/>
        <v>108.08304873924401</v>
      </c>
      <c r="G1238" s="97">
        <f t="shared" si="38"/>
        <v>108.08304874</v>
      </c>
      <c r="H1238" s="98" t="s">
        <v>141</v>
      </c>
    </row>
    <row r="1239" spans="1:8" x14ac:dyDescent="0.3">
      <c r="A1239" s="7">
        <v>43857</v>
      </c>
      <c r="B1239" s="4" t="s">
        <v>42</v>
      </c>
      <c r="C1239" s="4" t="s">
        <v>43</v>
      </c>
      <c r="D1239" s="4">
        <v>1.24275</v>
      </c>
      <c r="E1239" s="4">
        <v>1</v>
      </c>
      <c r="F1239" s="97">
        <f t="shared" si="39"/>
        <v>108.094035277508</v>
      </c>
      <c r="G1239" s="97">
        <f t="shared" si="38"/>
        <v>108.09403528</v>
      </c>
      <c r="H1239" s="98" t="s">
        <v>141</v>
      </c>
    </row>
    <row r="1240" spans="1:8" x14ac:dyDescent="0.3">
      <c r="A1240" s="7">
        <v>43858</v>
      </c>
      <c r="B1240" s="4" t="s">
        <v>42</v>
      </c>
      <c r="C1240" s="4" t="s">
        <v>43</v>
      </c>
      <c r="D1240" s="4">
        <v>1.2445600000000001</v>
      </c>
      <c r="E1240" s="4">
        <v>1</v>
      </c>
      <c r="F1240" s="97">
        <f t="shared" si="39"/>
        <v>108.09771565729901</v>
      </c>
      <c r="G1240" s="97">
        <f t="shared" si="38"/>
        <v>108.09771566000001</v>
      </c>
      <c r="H1240" s="98" t="s">
        <v>141</v>
      </c>
    </row>
    <row r="1241" spans="1:8" x14ac:dyDescent="0.3">
      <c r="A1241" s="7">
        <v>43859</v>
      </c>
      <c r="B1241" s="4" t="s">
        <v>42</v>
      </c>
      <c r="C1241" s="4" t="s">
        <v>43</v>
      </c>
      <c r="D1241" s="4">
        <v>1.2430099999999999</v>
      </c>
      <c r="E1241" s="4">
        <v>1</v>
      </c>
      <c r="F1241" s="97">
        <f t="shared" si="39"/>
        <v>108.101401522861</v>
      </c>
      <c r="G1241" s="97">
        <f t="shared" si="38"/>
        <v>108.10140152</v>
      </c>
      <c r="H1241" s="98" t="s">
        <v>141</v>
      </c>
    </row>
    <row r="1242" spans="1:8" x14ac:dyDescent="0.3">
      <c r="A1242" s="7">
        <v>43860</v>
      </c>
      <c r="B1242" s="4" t="s">
        <v>42</v>
      </c>
      <c r="C1242" s="4" t="s">
        <v>43</v>
      </c>
      <c r="D1242" s="4">
        <v>1.24309</v>
      </c>
      <c r="E1242" s="4">
        <v>1</v>
      </c>
      <c r="F1242" s="97">
        <f t="shared" si="39"/>
        <v>108.105082923494</v>
      </c>
      <c r="G1242" s="97">
        <f t="shared" si="38"/>
        <v>108.10508292</v>
      </c>
      <c r="H1242" s="98" t="s">
        <v>141</v>
      </c>
    </row>
    <row r="1243" spans="1:8" x14ac:dyDescent="0.3">
      <c r="A1243" s="7">
        <v>43861</v>
      </c>
      <c r="B1243" s="4" t="s">
        <v>42</v>
      </c>
      <c r="C1243" s="4" t="s">
        <v>43</v>
      </c>
      <c r="D1243" s="4">
        <v>1.2357100000000001</v>
      </c>
      <c r="E1243" s="4">
        <v>1</v>
      </c>
      <c r="F1243" s="97">
        <f t="shared" si="39"/>
        <v>108.10876468644</v>
      </c>
      <c r="G1243" s="97">
        <f t="shared" si="38"/>
        <v>108.10876469</v>
      </c>
      <c r="H1243" s="98" t="s">
        <v>141</v>
      </c>
    </row>
    <row r="1244" spans="1:8" x14ac:dyDescent="0.3">
      <c r="A1244" s="7">
        <v>43864</v>
      </c>
      <c r="B1244" s="4" t="s">
        <v>42</v>
      </c>
      <c r="C1244" s="4" t="s">
        <v>43</v>
      </c>
      <c r="D1244" s="4">
        <v>1.23817</v>
      </c>
      <c r="E1244" s="4">
        <v>1</v>
      </c>
      <c r="F1244" s="97">
        <f t="shared" si="39"/>
        <v>108.11974477534</v>
      </c>
      <c r="G1244" s="97">
        <f t="shared" si="38"/>
        <v>108.11974478</v>
      </c>
      <c r="H1244" s="98" t="s">
        <v>141</v>
      </c>
    </row>
    <row r="1245" spans="1:8" x14ac:dyDescent="0.3">
      <c r="A1245" s="7">
        <v>43865</v>
      </c>
      <c r="B1245" s="4" t="s">
        <v>42</v>
      </c>
      <c r="C1245" s="4" t="s">
        <v>43</v>
      </c>
      <c r="D1245" s="4">
        <v>1.2435799999999999</v>
      </c>
      <c r="E1245" s="4">
        <v>1</v>
      </c>
      <c r="F1245" s="97">
        <f t="shared" si="39"/>
        <v>108.123412463679</v>
      </c>
      <c r="G1245" s="97">
        <f t="shared" si="38"/>
        <v>108.12341246</v>
      </c>
      <c r="H1245" s="98" t="s">
        <v>141</v>
      </c>
    </row>
    <row r="1246" spans="1:8" x14ac:dyDescent="0.3">
      <c r="A1246" s="7">
        <v>43866</v>
      </c>
      <c r="B1246" s="4" t="s">
        <v>42</v>
      </c>
      <c r="C1246" s="4" t="s">
        <v>43</v>
      </c>
      <c r="D1246" s="4">
        <v>0.99536000000000002</v>
      </c>
      <c r="E1246" s="4">
        <v>1</v>
      </c>
      <c r="F1246" s="97">
        <f t="shared" si="39"/>
        <v>108.127096302399</v>
      </c>
      <c r="G1246" s="97">
        <f t="shared" si="38"/>
        <v>108.12709630000001</v>
      </c>
      <c r="H1246" s="98" t="s">
        <v>141</v>
      </c>
    </row>
    <row r="1247" spans="1:8" x14ac:dyDescent="0.3">
      <c r="A1247" s="7">
        <v>43867</v>
      </c>
      <c r="B1247" s="4" t="s">
        <v>42</v>
      </c>
      <c r="C1247" s="4" t="s">
        <v>43</v>
      </c>
      <c r="D1247" s="4">
        <v>0.99502000000000002</v>
      </c>
      <c r="E1247" s="4">
        <v>1</v>
      </c>
      <c r="F1247" s="97">
        <f t="shared" si="39"/>
        <v>108.130044943128</v>
      </c>
      <c r="G1247" s="97">
        <f t="shared" si="38"/>
        <v>108.13004494</v>
      </c>
      <c r="H1247" s="98" t="s">
        <v>141</v>
      </c>
    </row>
    <row r="1248" spans="1:8" x14ac:dyDescent="0.3">
      <c r="A1248" s="7">
        <v>43868</v>
      </c>
      <c r="B1248" s="4" t="s">
        <v>42</v>
      </c>
      <c r="C1248" s="4" t="s">
        <v>43</v>
      </c>
      <c r="D1248" s="4">
        <v>0.99048999999999998</v>
      </c>
      <c r="E1248" s="4">
        <v>1</v>
      </c>
      <c r="F1248" s="97">
        <f t="shared" si="39"/>
        <v>108.132992657027</v>
      </c>
      <c r="G1248" s="97">
        <f t="shared" si="38"/>
        <v>108.13299266</v>
      </c>
      <c r="H1248" s="98" t="s">
        <v>141</v>
      </c>
    </row>
    <row r="1249" spans="1:8" x14ac:dyDescent="0.3">
      <c r="A1249" s="7">
        <v>43872</v>
      </c>
      <c r="B1249" s="4" t="s">
        <v>42</v>
      </c>
      <c r="C1249" s="4" t="s">
        <v>43</v>
      </c>
      <c r="D1249" s="4">
        <v>0.99160000000000004</v>
      </c>
      <c r="E1249" s="4">
        <v>1</v>
      </c>
      <c r="F1249" s="97">
        <f t="shared" si="39"/>
        <v>108.144730152687</v>
      </c>
      <c r="G1249" s="97">
        <f t="shared" si="38"/>
        <v>108.14473015</v>
      </c>
      <c r="H1249" s="98" t="s">
        <v>141</v>
      </c>
    </row>
    <row r="1250" spans="1:8" x14ac:dyDescent="0.3">
      <c r="A1250" s="7">
        <v>43873</v>
      </c>
      <c r="B1250" s="4" t="s">
        <v>42</v>
      </c>
      <c r="C1250" s="4" t="s">
        <v>43</v>
      </c>
      <c r="D1250" s="4">
        <v>0.99458999999999997</v>
      </c>
      <c r="E1250" s="4">
        <v>1</v>
      </c>
      <c r="F1250" s="97">
        <f t="shared" si="39"/>
        <v>108.14766813390401</v>
      </c>
      <c r="G1250" s="97">
        <f t="shared" si="38"/>
        <v>108.14766813</v>
      </c>
      <c r="H1250" s="98" t="s">
        <v>141</v>
      </c>
    </row>
    <row r="1251" spans="1:8" x14ac:dyDescent="0.3">
      <c r="A1251" s="7">
        <v>43874</v>
      </c>
      <c r="B1251" s="4" t="s">
        <v>42</v>
      </c>
      <c r="C1251" s="4" t="s">
        <v>43</v>
      </c>
      <c r="D1251" s="4">
        <v>0.99358000000000002</v>
      </c>
      <c r="E1251" s="4">
        <v>1</v>
      </c>
      <c r="F1251" s="97">
        <f t="shared" si="39"/>
        <v>108.150615054158</v>
      </c>
      <c r="G1251" s="97">
        <f t="shared" si="38"/>
        <v>108.15061505</v>
      </c>
      <c r="H1251" s="98" t="s">
        <v>141</v>
      </c>
    </row>
    <row r="1252" spans="1:8" x14ac:dyDescent="0.3">
      <c r="A1252" s="7">
        <v>43875</v>
      </c>
      <c r="B1252" s="4" t="s">
        <v>42</v>
      </c>
      <c r="C1252" s="4" t="s">
        <v>43</v>
      </c>
      <c r="D1252" s="4">
        <v>0.99151</v>
      </c>
      <c r="E1252" s="4">
        <v>1</v>
      </c>
      <c r="F1252" s="97">
        <f t="shared" si="39"/>
        <v>108.153559062051</v>
      </c>
      <c r="G1252" s="97">
        <f t="shared" si="38"/>
        <v>108.15355906000001</v>
      </c>
      <c r="H1252" s="98" t="s">
        <v>141</v>
      </c>
    </row>
    <row r="1253" spans="1:8" x14ac:dyDescent="0.3">
      <c r="A1253" s="7">
        <v>43878</v>
      </c>
      <c r="B1253" s="4" t="s">
        <v>42</v>
      </c>
      <c r="C1253" s="4" t="s">
        <v>43</v>
      </c>
      <c r="D1253" s="4">
        <v>0.99438000000000004</v>
      </c>
      <c r="E1253" s="4">
        <v>1</v>
      </c>
      <c r="F1253" s="97">
        <f t="shared" si="39"/>
        <v>108.16237292523</v>
      </c>
      <c r="G1253" s="97">
        <f t="shared" si="38"/>
        <v>108.16237293</v>
      </c>
      <c r="H1253" s="98" t="s">
        <v>141</v>
      </c>
    </row>
    <row r="1254" spans="1:8" x14ac:dyDescent="0.3">
      <c r="A1254" s="7">
        <v>43879</v>
      </c>
      <c r="B1254" s="4" t="s">
        <v>42</v>
      </c>
      <c r="C1254" s="4" t="s">
        <v>43</v>
      </c>
      <c r="D1254" s="4">
        <v>0.99448000000000003</v>
      </c>
      <c r="E1254" s="4">
        <v>1</v>
      </c>
      <c r="F1254" s="97">
        <f t="shared" si="39"/>
        <v>108.165319623871</v>
      </c>
      <c r="G1254" s="97">
        <f t="shared" si="38"/>
        <v>108.16531962000001</v>
      </c>
      <c r="H1254" s="98" t="s">
        <v>141</v>
      </c>
    </row>
    <row r="1255" spans="1:8" x14ac:dyDescent="0.3">
      <c r="A1255" s="7">
        <v>43880</v>
      </c>
      <c r="B1255" s="4" t="s">
        <v>42</v>
      </c>
      <c r="C1255" s="4" t="s">
        <v>43</v>
      </c>
      <c r="D1255" s="4">
        <v>0.99434</v>
      </c>
      <c r="E1255" s="4">
        <v>1</v>
      </c>
      <c r="F1255" s="97">
        <f t="shared" si="39"/>
        <v>108.168266699133</v>
      </c>
      <c r="G1255" s="97">
        <f t="shared" si="38"/>
        <v>108.1682667</v>
      </c>
      <c r="H1255" s="98" t="s">
        <v>141</v>
      </c>
    </row>
    <row r="1256" spans="1:8" x14ac:dyDescent="0.3">
      <c r="A1256" s="7">
        <v>43881</v>
      </c>
      <c r="B1256" s="4" t="s">
        <v>42</v>
      </c>
      <c r="C1256" s="4" t="s">
        <v>43</v>
      </c>
      <c r="D1256" s="4">
        <v>0.99458999999999997</v>
      </c>
      <c r="E1256" s="4">
        <v>1</v>
      </c>
      <c r="F1256" s="97">
        <f t="shared" si="39"/>
        <v>108.171213439799</v>
      </c>
      <c r="G1256" s="97">
        <f t="shared" si="38"/>
        <v>108.17121344</v>
      </c>
      <c r="H1256" s="98" t="s">
        <v>141</v>
      </c>
    </row>
    <row r="1257" spans="1:8" x14ac:dyDescent="0.3">
      <c r="A1257" s="7">
        <v>43882</v>
      </c>
      <c r="B1257" s="4" t="s">
        <v>42</v>
      </c>
      <c r="C1257" s="4" t="s">
        <v>43</v>
      </c>
      <c r="D1257" s="4">
        <v>0.99270000000000003</v>
      </c>
      <c r="E1257" s="4">
        <v>1</v>
      </c>
      <c r="F1257" s="97">
        <f t="shared" si="39"/>
        <v>108.17416100164</v>
      </c>
      <c r="G1257" s="97">
        <f t="shared" si="38"/>
        <v>108.174161</v>
      </c>
      <c r="H1257" s="98" t="s">
        <v>141</v>
      </c>
    </row>
    <row r="1258" spans="1:8" x14ac:dyDescent="0.3">
      <c r="A1258" s="7">
        <v>43885</v>
      </c>
      <c r="B1258" s="4" t="s">
        <v>42</v>
      </c>
      <c r="C1258" s="4" t="s">
        <v>43</v>
      </c>
      <c r="D1258" s="4">
        <v>0.99119000000000002</v>
      </c>
      <c r="E1258" s="4">
        <v>1</v>
      </c>
      <c r="F1258" s="97">
        <f t="shared" si="39"/>
        <v>108.182987124075</v>
      </c>
      <c r="G1258" s="97">
        <f t="shared" si="38"/>
        <v>108.18298712000001</v>
      </c>
      <c r="H1258" s="98" t="s">
        <v>141</v>
      </c>
    </row>
    <row r="1259" spans="1:8" x14ac:dyDescent="0.3">
      <c r="A1259" s="7">
        <v>43886</v>
      </c>
      <c r="B1259" s="4" t="s">
        <v>42</v>
      </c>
      <c r="C1259" s="4" t="s">
        <v>43</v>
      </c>
      <c r="D1259" s="4">
        <v>0.99556999999999995</v>
      </c>
      <c r="E1259" s="4">
        <v>1</v>
      </c>
      <c r="F1259" s="97">
        <f t="shared" si="39"/>
        <v>108.18592492941799</v>
      </c>
      <c r="G1259" s="97">
        <f t="shared" si="38"/>
        <v>108.18592493</v>
      </c>
      <c r="H1259" s="98" t="s">
        <v>141</v>
      </c>
    </row>
    <row r="1260" spans="1:8" x14ac:dyDescent="0.3">
      <c r="A1260" s="7">
        <v>43887</v>
      </c>
      <c r="B1260" s="4" t="s">
        <v>42</v>
      </c>
      <c r="C1260" s="4" t="s">
        <v>43</v>
      </c>
      <c r="D1260" s="4">
        <v>0.99487999999999999</v>
      </c>
      <c r="E1260" s="4">
        <v>1</v>
      </c>
      <c r="F1260" s="97">
        <f t="shared" si="39"/>
        <v>108.18887579685</v>
      </c>
      <c r="G1260" s="97">
        <f t="shared" si="38"/>
        <v>108.18887580000001</v>
      </c>
      <c r="H1260" s="98" t="s">
        <v>141</v>
      </c>
    </row>
    <row r="1261" spans="1:8" x14ac:dyDescent="0.3">
      <c r="A1261" s="7">
        <v>43888</v>
      </c>
      <c r="B1261" s="4" t="s">
        <v>42</v>
      </c>
      <c r="C1261" s="4" t="s">
        <v>43</v>
      </c>
      <c r="D1261" s="4">
        <v>0.99238000000000004</v>
      </c>
      <c r="E1261" s="4">
        <v>1</v>
      </c>
      <c r="F1261" s="97">
        <f t="shared" si="39"/>
        <v>108.191824699555</v>
      </c>
      <c r="G1261" s="97">
        <f t="shared" si="38"/>
        <v>108.1918247</v>
      </c>
      <c r="H1261" s="98" t="s">
        <v>141</v>
      </c>
    </row>
    <row r="1262" spans="1:8" x14ac:dyDescent="0.3">
      <c r="A1262" s="7">
        <v>43889</v>
      </c>
      <c r="B1262" s="4" t="s">
        <v>42</v>
      </c>
      <c r="C1262" s="4" t="s">
        <v>43</v>
      </c>
      <c r="D1262" s="4">
        <v>0.99534999999999996</v>
      </c>
      <c r="E1262" s="4">
        <v>1</v>
      </c>
      <c r="F1262" s="97">
        <f t="shared" si="39"/>
        <v>108.19476627224</v>
      </c>
      <c r="G1262" s="97">
        <f t="shared" si="38"/>
        <v>108.19476627</v>
      </c>
      <c r="H1262" s="98" t="s">
        <v>141</v>
      </c>
    </row>
    <row r="1263" spans="1:8" x14ac:dyDescent="0.3">
      <c r="A1263" s="7">
        <v>43892</v>
      </c>
      <c r="B1263" s="4" t="s">
        <v>42</v>
      </c>
      <c r="C1263" s="4" t="s">
        <v>43</v>
      </c>
      <c r="D1263" s="4">
        <v>0.99448000000000003</v>
      </c>
      <c r="E1263" s="4">
        <v>1</v>
      </c>
      <c r="F1263" s="97">
        <f t="shared" si="39"/>
        <v>108.20361764160501</v>
      </c>
      <c r="G1263" s="97">
        <f t="shared" si="38"/>
        <v>108.20361764</v>
      </c>
      <c r="H1263" s="98" t="s">
        <v>141</v>
      </c>
    </row>
    <row r="1264" spans="1:8" x14ac:dyDescent="0.3">
      <c r="A1264" s="7">
        <v>43893</v>
      </c>
      <c r="B1264" s="4" t="s">
        <v>42</v>
      </c>
      <c r="C1264" s="4" t="s">
        <v>43</v>
      </c>
      <c r="D1264" s="4">
        <v>0.99446000000000001</v>
      </c>
      <c r="E1264" s="4">
        <v>1</v>
      </c>
      <c r="F1264" s="97">
        <f t="shared" si="39"/>
        <v>108.20656576033601</v>
      </c>
      <c r="G1264" s="97">
        <f t="shared" si="38"/>
        <v>108.20656576</v>
      </c>
      <c r="H1264" s="98" t="s">
        <v>141</v>
      </c>
    </row>
    <row r="1265" spans="1:8" x14ac:dyDescent="0.3">
      <c r="A1265" s="7">
        <v>43894</v>
      </c>
      <c r="B1265" s="4" t="s">
        <v>42</v>
      </c>
      <c r="C1265" s="4" t="s">
        <v>43</v>
      </c>
      <c r="D1265" s="4">
        <v>0.99024999999999996</v>
      </c>
      <c r="E1265" s="4">
        <v>1</v>
      </c>
      <c r="F1265" s="97">
        <f t="shared" si="39"/>
        <v>108.20951390010001</v>
      </c>
      <c r="G1265" s="97">
        <f t="shared" si="38"/>
        <v>108.2095139</v>
      </c>
      <c r="H1265" s="98" t="s">
        <v>141</v>
      </c>
    </row>
    <row r="1266" spans="1:8" x14ac:dyDescent="0.3">
      <c r="A1266" s="7">
        <v>43895</v>
      </c>
      <c r="B1266" s="4" t="s">
        <v>42</v>
      </c>
      <c r="C1266" s="4" t="s">
        <v>43</v>
      </c>
      <c r="D1266" s="4">
        <v>0.99456</v>
      </c>
      <c r="E1266" s="4">
        <v>1</v>
      </c>
      <c r="F1266" s="97">
        <f t="shared" si="39"/>
        <v>108.212449639036</v>
      </c>
      <c r="G1266" s="97">
        <f t="shared" si="38"/>
        <v>108.21244964</v>
      </c>
      <c r="H1266" s="98" t="s">
        <v>141</v>
      </c>
    </row>
    <row r="1267" spans="1:8" x14ac:dyDescent="0.3">
      <c r="A1267" s="7">
        <v>43896</v>
      </c>
      <c r="B1267" s="4" t="s">
        <v>42</v>
      </c>
      <c r="C1267" s="4" t="s">
        <v>43</v>
      </c>
      <c r="D1267" s="4">
        <v>0.99224999999999997</v>
      </c>
      <c r="E1267" s="4">
        <v>1</v>
      </c>
      <c r="F1267" s="97">
        <f t="shared" si="39"/>
        <v>108.215398235582</v>
      </c>
      <c r="G1267" s="97">
        <f t="shared" si="38"/>
        <v>108.21539824</v>
      </c>
      <c r="H1267" s="98" t="s">
        <v>141</v>
      </c>
    </row>
    <row r="1268" spans="1:8" x14ac:dyDescent="0.3">
      <c r="A1268" s="7">
        <v>43899</v>
      </c>
      <c r="B1268" s="4" t="s">
        <v>42</v>
      </c>
      <c r="C1268" s="4" t="s">
        <v>43</v>
      </c>
      <c r="D1268" s="4">
        <v>0.99351</v>
      </c>
      <c r="E1268" s="4">
        <v>1</v>
      </c>
      <c r="F1268" s="97">
        <f t="shared" si="39"/>
        <v>108.224223720149</v>
      </c>
      <c r="G1268" s="97">
        <f t="shared" si="38"/>
        <v>108.22422372</v>
      </c>
      <c r="H1268" s="98" t="s">
        <v>141</v>
      </c>
    </row>
    <row r="1269" spans="1:8" x14ac:dyDescent="0.3">
      <c r="A1269" s="7">
        <v>43900</v>
      </c>
      <c r="B1269" s="4" t="s">
        <v>42</v>
      </c>
      <c r="C1269" s="4" t="s">
        <v>43</v>
      </c>
      <c r="D1269" s="4">
        <v>0.98790999999999995</v>
      </c>
      <c r="E1269" s="4">
        <v>1</v>
      </c>
      <c r="F1269" s="97">
        <f t="shared" si="39"/>
        <v>108.227169524217</v>
      </c>
      <c r="G1269" s="97">
        <f t="shared" si="38"/>
        <v>108.22716952</v>
      </c>
      <c r="H1269" s="98" t="s">
        <v>141</v>
      </c>
    </row>
    <row r="1270" spans="1:8" x14ac:dyDescent="0.3">
      <c r="A1270" s="7">
        <v>43901</v>
      </c>
      <c r="B1270" s="4" t="s">
        <v>42</v>
      </c>
      <c r="C1270" s="4" t="s">
        <v>43</v>
      </c>
      <c r="D1270" s="4">
        <v>0.99414999999999998</v>
      </c>
      <c r="E1270" s="4">
        <v>1</v>
      </c>
      <c r="F1270" s="97">
        <f t="shared" si="39"/>
        <v>108.23009880375299</v>
      </c>
      <c r="G1270" s="97">
        <f t="shared" si="38"/>
        <v>108.23009879999999</v>
      </c>
      <c r="H1270" s="98" t="s">
        <v>141</v>
      </c>
    </row>
    <row r="1271" spans="1:8" x14ac:dyDescent="0.3">
      <c r="A1271" s="7">
        <v>43902</v>
      </c>
      <c r="B1271" s="4" t="s">
        <v>42</v>
      </c>
      <c r="C1271" s="4" t="s">
        <v>43</v>
      </c>
      <c r="D1271" s="4">
        <v>0.99339</v>
      </c>
      <c r="E1271" s="4">
        <v>1</v>
      </c>
      <c r="F1271" s="97">
        <f t="shared" si="39"/>
        <v>108.23304666547099</v>
      </c>
      <c r="G1271" s="97">
        <f t="shared" si="38"/>
        <v>108.23304666999999</v>
      </c>
      <c r="H1271" s="98" t="s">
        <v>141</v>
      </c>
    </row>
    <row r="1272" spans="1:8" x14ac:dyDescent="0.3">
      <c r="A1272" s="7">
        <v>43903</v>
      </c>
      <c r="B1272" s="4" t="s">
        <v>42</v>
      </c>
      <c r="C1272" s="4" t="s">
        <v>43</v>
      </c>
      <c r="D1272" s="4">
        <v>0.99406000000000005</v>
      </c>
      <c r="E1272" s="4">
        <v>1</v>
      </c>
      <c r="F1272" s="97">
        <f t="shared" si="39"/>
        <v>108.23599235386</v>
      </c>
      <c r="G1272" s="97">
        <f t="shared" si="38"/>
        <v>108.23599235</v>
      </c>
      <c r="H1272" s="98" t="s">
        <v>141</v>
      </c>
    </row>
    <row r="1273" spans="1:8" x14ac:dyDescent="0.3">
      <c r="A1273" s="7">
        <v>43906</v>
      </c>
      <c r="B1273" s="4" t="s">
        <v>42</v>
      </c>
      <c r="C1273" s="4" t="s">
        <v>43</v>
      </c>
      <c r="D1273" s="4">
        <v>0.99404999999999999</v>
      </c>
      <c r="E1273" s="4">
        <v>1</v>
      </c>
      <c r="F1273" s="97">
        <f t="shared" si="39"/>
        <v>108.244835619933</v>
      </c>
      <c r="G1273" s="97">
        <f t="shared" si="38"/>
        <v>108.24483562</v>
      </c>
      <c r="H1273" s="98" t="s">
        <v>141</v>
      </c>
    </row>
    <row r="1274" spans="1:8" x14ac:dyDescent="0.3">
      <c r="A1274" s="7">
        <v>43907</v>
      </c>
      <c r="B1274" s="4" t="s">
        <v>42</v>
      </c>
      <c r="C1274" s="4" t="s">
        <v>43</v>
      </c>
      <c r="D1274" s="4">
        <v>0.99458000000000002</v>
      </c>
      <c r="E1274" s="4">
        <v>1</v>
      </c>
      <c r="F1274" s="97">
        <f t="shared" si="39"/>
        <v>108.247783586477</v>
      </c>
      <c r="G1274" s="97">
        <f t="shared" si="38"/>
        <v>108.24778359</v>
      </c>
      <c r="H1274" s="98" t="s">
        <v>141</v>
      </c>
    </row>
    <row r="1275" spans="1:8" x14ac:dyDescent="0.3">
      <c r="A1275" s="7">
        <v>43908</v>
      </c>
      <c r="B1275" s="4" t="s">
        <v>42</v>
      </c>
      <c r="C1275" s="4" t="s">
        <v>43</v>
      </c>
      <c r="D1275" s="4">
        <v>0.99668999999999996</v>
      </c>
      <c r="E1275" s="4">
        <v>1</v>
      </c>
      <c r="F1275" s="97">
        <f t="shared" si="39"/>
        <v>108.250733205123</v>
      </c>
      <c r="G1275" s="97">
        <f t="shared" si="38"/>
        <v>108.25073321000001</v>
      </c>
      <c r="H1275" s="98" t="s">
        <v>141</v>
      </c>
    </row>
    <row r="1276" spans="1:8" x14ac:dyDescent="0.3">
      <c r="A1276" s="7">
        <v>43909</v>
      </c>
      <c r="B1276" s="4" t="s">
        <v>42</v>
      </c>
      <c r="C1276" s="4" t="s">
        <v>43</v>
      </c>
      <c r="D1276" s="4">
        <v>0.99182000000000003</v>
      </c>
      <c r="E1276" s="4">
        <v>1</v>
      </c>
      <c r="F1276" s="97">
        <f t="shared" si="39"/>
        <v>108.253689161925</v>
      </c>
      <c r="G1276" s="97">
        <f t="shared" si="38"/>
        <v>108.25368915999999</v>
      </c>
      <c r="H1276" s="98" t="s">
        <v>141</v>
      </c>
    </row>
    <row r="1277" spans="1:8" x14ac:dyDescent="0.3">
      <c r="A1277" s="7">
        <v>43910</v>
      </c>
      <c r="B1277" s="4" t="s">
        <v>42</v>
      </c>
      <c r="C1277" s="4" t="s">
        <v>43</v>
      </c>
      <c r="D1277" s="4">
        <v>0.98692000000000002</v>
      </c>
      <c r="E1277" s="4">
        <v>1</v>
      </c>
      <c r="F1277" s="97">
        <f t="shared" si="39"/>
        <v>108.256630755732</v>
      </c>
      <c r="G1277" s="97">
        <f t="shared" si="38"/>
        <v>108.25663075999999</v>
      </c>
      <c r="H1277" s="98" t="s">
        <v>141</v>
      </c>
    </row>
    <row r="1278" spans="1:8" x14ac:dyDescent="0.3">
      <c r="A1278" s="7">
        <v>43913</v>
      </c>
      <c r="B1278" s="4" t="s">
        <v>42</v>
      </c>
      <c r="C1278" s="4" t="s">
        <v>43</v>
      </c>
      <c r="D1278" s="4">
        <v>0.74424999999999997</v>
      </c>
      <c r="E1278" s="4">
        <v>1</v>
      </c>
      <c r="F1278" s="97">
        <f t="shared" si="39"/>
        <v>108.26541217770701</v>
      </c>
      <c r="G1278" s="97">
        <f t="shared" si="38"/>
        <v>108.26541218</v>
      </c>
      <c r="H1278" s="98" t="s">
        <v>141</v>
      </c>
    </row>
    <row r="1279" spans="1:8" x14ac:dyDescent="0.3">
      <c r="A1279" s="7">
        <v>43914</v>
      </c>
      <c r="B1279" s="4" t="s">
        <v>42</v>
      </c>
      <c r="C1279" s="4" t="s">
        <v>43</v>
      </c>
      <c r="D1279" s="4">
        <v>0.74444999999999995</v>
      </c>
      <c r="E1279" s="4">
        <v>1</v>
      </c>
      <c r="F1279" s="97">
        <f t="shared" si="39"/>
        <v>108.26761975395399</v>
      </c>
      <c r="G1279" s="97">
        <f t="shared" si="38"/>
        <v>108.26761974999999</v>
      </c>
      <c r="H1279" s="98" t="s">
        <v>141</v>
      </c>
    </row>
    <row r="1280" spans="1:8" x14ac:dyDescent="0.3">
      <c r="A1280" s="7">
        <v>43915</v>
      </c>
      <c r="B1280" s="4" t="s">
        <v>42</v>
      </c>
      <c r="C1280" s="4" t="s">
        <v>43</v>
      </c>
      <c r="D1280" s="4">
        <v>0.74341999999999997</v>
      </c>
      <c r="E1280" s="4">
        <v>1</v>
      </c>
      <c r="F1280" s="97">
        <f t="shared" si="39"/>
        <v>108.269827968461</v>
      </c>
      <c r="G1280" s="97">
        <f t="shared" si="38"/>
        <v>108.26982796999999</v>
      </c>
      <c r="H1280" s="98" t="s">
        <v>141</v>
      </c>
    </row>
    <row r="1281" spans="1:8" x14ac:dyDescent="0.3">
      <c r="A1281" s="7">
        <v>43916</v>
      </c>
      <c r="B1281" s="4" t="s">
        <v>42</v>
      </c>
      <c r="C1281" s="4" t="s">
        <v>43</v>
      </c>
      <c r="D1281" s="4">
        <v>0.73990999999999996</v>
      </c>
      <c r="E1281" s="4">
        <v>1</v>
      </c>
      <c r="F1281" s="97">
        <f t="shared" si="39"/>
        <v>108.272033172721</v>
      </c>
      <c r="G1281" s="97">
        <f t="shared" si="38"/>
        <v>108.27203317</v>
      </c>
      <c r="H1281" s="98" t="s">
        <v>141</v>
      </c>
    </row>
    <row r="1282" spans="1:8" x14ac:dyDescent="0.3">
      <c r="A1282" s="7">
        <v>43917</v>
      </c>
      <c r="B1282" s="4" t="s">
        <v>42</v>
      </c>
      <c r="C1282" s="4" t="s">
        <v>43</v>
      </c>
      <c r="D1282" s="4">
        <v>0.74382999999999999</v>
      </c>
      <c r="E1282" s="4">
        <v>1</v>
      </c>
      <c r="F1282" s="97">
        <f t="shared" si="39"/>
        <v>108.27422800998301</v>
      </c>
      <c r="G1282" s="97">
        <f t="shared" si="38"/>
        <v>108.27422801</v>
      </c>
      <c r="H1282" s="98" t="s">
        <v>141</v>
      </c>
    </row>
    <row r="1283" spans="1:8" x14ac:dyDescent="0.3">
      <c r="A1283" s="7">
        <v>43920</v>
      </c>
      <c r="B1283" s="4" t="s">
        <v>42</v>
      </c>
      <c r="C1283" s="4" t="s">
        <v>43</v>
      </c>
      <c r="D1283" s="4">
        <v>0.74185999999999996</v>
      </c>
      <c r="E1283" s="4">
        <v>1</v>
      </c>
      <c r="F1283" s="97">
        <f t="shared" si="39"/>
        <v>108.280847540314</v>
      </c>
      <c r="G1283" s="97">
        <f t="shared" ref="G1283:G1346" si="40">ROUND(F1283,8)</f>
        <v>108.28084754</v>
      </c>
      <c r="H1283" s="98" t="s">
        <v>141</v>
      </c>
    </row>
    <row r="1284" spans="1:8" x14ac:dyDescent="0.3">
      <c r="A1284" s="7">
        <v>43921</v>
      </c>
      <c r="B1284" s="4" t="s">
        <v>42</v>
      </c>
      <c r="C1284" s="4" t="s">
        <v>43</v>
      </c>
      <c r="D1284" s="4">
        <v>0.74177999999999999</v>
      </c>
      <c r="E1284" s="4">
        <v>1</v>
      </c>
      <c r="F1284" s="97">
        <f t="shared" ref="F1284:F1347" si="41">ROUND(F1283*(ROUND(1+D1283%*((A1284-A1283)/365),20)),20)</f>
        <v>108.283048341124</v>
      </c>
      <c r="G1284" s="97">
        <f t="shared" si="40"/>
        <v>108.28304833999999</v>
      </c>
      <c r="H1284" s="98" t="s">
        <v>141</v>
      </c>
    </row>
    <row r="1285" spans="1:8" x14ac:dyDescent="0.3">
      <c r="A1285" s="7">
        <v>43922</v>
      </c>
      <c r="B1285" s="4" t="s">
        <v>42</v>
      </c>
      <c r="C1285" s="4" t="s">
        <v>43</v>
      </c>
      <c r="D1285" s="4">
        <v>0.74245000000000005</v>
      </c>
      <c r="E1285" s="4">
        <v>1</v>
      </c>
      <c r="F1285" s="97">
        <f t="shared" si="41"/>
        <v>108.285248949333</v>
      </c>
      <c r="G1285" s="97">
        <f t="shared" si="40"/>
        <v>108.28524895</v>
      </c>
      <c r="H1285" s="98">
        <v>100</v>
      </c>
    </row>
    <row r="1286" spans="1:8" x14ac:dyDescent="0.3">
      <c r="A1286" s="7">
        <v>43923</v>
      </c>
      <c r="B1286" s="4" t="s">
        <v>42</v>
      </c>
      <c r="C1286" s="4" t="s">
        <v>43</v>
      </c>
      <c r="D1286" s="4">
        <v>0.74478</v>
      </c>
      <c r="E1286" s="4">
        <v>1</v>
      </c>
      <c r="F1286" s="97">
        <f t="shared" si="41"/>
        <v>108.287451589965</v>
      </c>
      <c r="G1286" s="97">
        <f t="shared" si="40"/>
        <v>108.28745159</v>
      </c>
      <c r="H1286" s="98">
        <v>100.00203411</v>
      </c>
    </row>
    <row r="1287" spans="1:8" x14ac:dyDescent="0.3">
      <c r="A1287" s="7">
        <v>43924</v>
      </c>
      <c r="B1287" s="4" t="s">
        <v>42</v>
      </c>
      <c r="C1287" s="4" t="s">
        <v>43</v>
      </c>
      <c r="D1287" s="4">
        <v>0.74378</v>
      </c>
      <c r="E1287" s="4">
        <v>1</v>
      </c>
      <c r="F1287" s="97">
        <f t="shared" si="41"/>
        <v>108.28966118799801</v>
      </c>
      <c r="G1287" s="97">
        <f t="shared" si="40"/>
        <v>108.28966119</v>
      </c>
      <c r="H1287" s="98">
        <v>100.00407464</v>
      </c>
    </row>
    <row r="1288" spans="1:8" x14ac:dyDescent="0.3">
      <c r="A1288" s="7">
        <v>43928</v>
      </c>
      <c r="B1288" s="4" t="s">
        <v>42</v>
      </c>
      <c r="C1288" s="4" t="s">
        <v>43</v>
      </c>
      <c r="D1288" s="4">
        <v>0.74434</v>
      </c>
      <c r="E1288" s="4">
        <v>1</v>
      </c>
      <c r="F1288" s="97">
        <f t="shared" si="41"/>
        <v>108.298487893116</v>
      </c>
      <c r="G1288" s="97">
        <f t="shared" si="40"/>
        <v>108.29848789</v>
      </c>
      <c r="H1288" s="98">
        <v>100.01222599</v>
      </c>
    </row>
    <row r="1289" spans="1:8" x14ac:dyDescent="0.3">
      <c r="A1289" s="7">
        <v>43929</v>
      </c>
      <c r="B1289" s="4" t="s">
        <v>42</v>
      </c>
      <c r="C1289" s="4" t="s">
        <v>43</v>
      </c>
      <c r="D1289" s="4">
        <v>0.74411000000000005</v>
      </c>
      <c r="E1289" s="4">
        <v>1</v>
      </c>
      <c r="F1289" s="97">
        <f t="shared" si="41"/>
        <v>108.300696410827</v>
      </c>
      <c r="G1289" s="97">
        <f t="shared" si="40"/>
        <v>108.30069641</v>
      </c>
      <c r="H1289" s="98">
        <v>100.01426553</v>
      </c>
    </row>
    <row r="1290" spans="1:8" x14ac:dyDescent="0.3">
      <c r="A1290" s="7">
        <v>43930</v>
      </c>
      <c r="B1290" s="4" t="s">
        <v>42</v>
      </c>
      <c r="C1290" s="4" t="s">
        <v>43</v>
      </c>
      <c r="D1290" s="4">
        <v>0.74444999999999995</v>
      </c>
      <c r="E1290" s="4">
        <v>1</v>
      </c>
      <c r="F1290" s="97">
        <f t="shared" si="41"/>
        <v>108.302904291134</v>
      </c>
      <c r="G1290" s="97">
        <f t="shared" si="40"/>
        <v>108.30290429</v>
      </c>
      <c r="H1290" s="98">
        <v>100.01630448</v>
      </c>
    </row>
    <row r="1291" spans="1:8" x14ac:dyDescent="0.3">
      <c r="A1291" s="7">
        <v>43931</v>
      </c>
      <c r="B1291" s="4" t="s">
        <v>42</v>
      </c>
      <c r="C1291" s="4" t="s">
        <v>43</v>
      </c>
      <c r="D1291" s="4">
        <v>0.74448999999999999</v>
      </c>
      <c r="E1291" s="4">
        <v>1</v>
      </c>
      <c r="F1291" s="97">
        <f t="shared" si="41"/>
        <v>108.305113225301</v>
      </c>
      <c r="G1291" s="97">
        <f t="shared" si="40"/>
        <v>108.30511323</v>
      </c>
      <c r="H1291" s="98">
        <v>100.0183444</v>
      </c>
    </row>
    <row r="1292" spans="1:8" x14ac:dyDescent="0.3">
      <c r="A1292" s="7">
        <v>43934</v>
      </c>
      <c r="B1292" s="4" t="s">
        <v>42</v>
      </c>
      <c r="C1292" s="4" t="s">
        <v>43</v>
      </c>
      <c r="D1292" s="4">
        <v>0.74448999999999999</v>
      </c>
      <c r="E1292" s="4">
        <v>1</v>
      </c>
      <c r="F1292" s="97">
        <f t="shared" si="41"/>
        <v>108.31174051903299</v>
      </c>
      <c r="G1292" s="97">
        <f t="shared" si="40"/>
        <v>108.31174052</v>
      </c>
      <c r="H1292" s="98">
        <v>100.02446462</v>
      </c>
    </row>
    <row r="1293" spans="1:8" x14ac:dyDescent="0.3">
      <c r="A1293" s="7">
        <v>43935</v>
      </c>
      <c r="B1293" s="4" t="s">
        <v>42</v>
      </c>
      <c r="C1293" s="4" t="s">
        <v>43</v>
      </c>
      <c r="D1293" s="4">
        <v>0.74480000000000002</v>
      </c>
      <c r="E1293" s="4">
        <v>1</v>
      </c>
      <c r="F1293" s="97">
        <f t="shared" si="41"/>
        <v>108.31394975212</v>
      </c>
      <c r="G1293" s="97">
        <f t="shared" si="40"/>
        <v>108.31394975000001</v>
      </c>
      <c r="H1293" s="98">
        <v>100.02650481000001</v>
      </c>
    </row>
    <row r="1294" spans="1:8" x14ac:dyDescent="0.3">
      <c r="A1294" s="7">
        <v>43936</v>
      </c>
      <c r="B1294" s="4" t="s">
        <v>42</v>
      </c>
      <c r="C1294" s="4" t="s">
        <v>43</v>
      </c>
      <c r="D1294" s="4">
        <v>0.74458999999999997</v>
      </c>
      <c r="E1294" s="4">
        <v>1</v>
      </c>
      <c r="F1294" s="97">
        <f t="shared" si="41"/>
        <v>108.316159950196</v>
      </c>
      <c r="G1294" s="97">
        <f t="shared" si="40"/>
        <v>108.31615995</v>
      </c>
      <c r="H1294" s="98">
        <v>100.0285459</v>
      </c>
    </row>
    <row r="1295" spans="1:8" x14ac:dyDescent="0.3">
      <c r="A1295" s="7">
        <v>43937</v>
      </c>
      <c r="B1295" s="4" t="s">
        <v>42</v>
      </c>
      <c r="C1295" s="4" t="s">
        <v>43</v>
      </c>
      <c r="D1295" s="4">
        <v>0.74477000000000004</v>
      </c>
      <c r="E1295" s="4">
        <v>1</v>
      </c>
      <c r="F1295" s="97">
        <f t="shared" si="41"/>
        <v>108.318369570184</v>
      </c>
      <c r="G1295" s="97">
        <f t="shared" si="40"/>
        <v>108.31836957</v>
      </c>
      <c r="H1295" s="98">
        <v>100.03058645999999</v>
      </c>
    </row>
    <row r="1296" spans="1:8" x14ac:dyDescent="0.3">
      <c r="A1296" s="7">
        <v>43938</v>
      </c>
      <c r="B1296" s="4" t="s">
        <v>42</v>
      </c>
      <c r="C1296" s="4" t="s">
        <v>43</v>
      </c>
      <c r="D1296" s="4">
        <v>0.74497000000000002</v>
      </c>
      <c r="E1296" s="4">
        <v>1</v>
      </c>
      <c r="F1296" s="97">
        <f t="shared" si="41"/>
        <v>108.320579769419</v>
      </c>
      <c r="G1296" s="97">
        <f t="shared" si="40"/>
        <v>108.32057976999999</v>
      </c>
      <c r="H1296" s="98">
        <v>100.03262755</v>
      </c>
    </row>
    <row r="1297" spans="1:8" x14ac:dyDescent="0.3">
      <c r="A1297" s="7">
        <v>43941</v>
      </c>
      <c r="B1297" s="4" t="s">
        <v>42</v>
      </c>
      <c r="C1297" s="4" t="s">
        <v>43</v>
      </c>
      <c r="D1297" s="4">
        <v>0.74483999999999995</v>
      </c>
      <c r="E1297" s="4">
        <v>1</v>
      </c>
      <c r="F1297" s="97">
        <f t="shared" si="41"/>
        <v>108.327212283034</v>
      </c>
      <c r="G1297" s="97">
        <f t="shared" si="40"/>
        <v>108.32721228</v>
      </c>
      <c r="H1297" s="98">
        <v>100.03875259</v>
      </c>
    </row>
    <row r="1298" spans="1:8" x14ac:dyDescent="0.3">
      <c r="A1298" s="7">
        <v>43942</v>
      </c>
      <c r="B1298" s="4" t="s">
        <v>42</v>
      </c>
      <c r="C1298" s="4" t="s">
        <v>43</v>
      </c>
      <c r="D1298" s="4">
        <v>0.74529000000000001</v>
      </c>
      <c r="E1298" s="4">
        <v>1</v>
      </c>
      <c r="F1298" s="97">
        <f t="shared" si="41"/>
        <v>108.329422870453</v>
      </c>
      <c r="G1298" s="97">
        <f t="shared" si="40"/>
        <v>108.32942287</v>
      </c>
      <c r="H1298" s="98">
        <v>100.04079403</v>
      </c>
    </row>
    <row r="1299" spans="1:8" x14ac:dyDescent="0.3">
      <c r="A1299" s="7">
        <v>43943</v>
      </c>
      <c r="B1299" s="4" t="s">
        <v>42</v>
      </c>
      <c r="C1299" s="4" t="s">
        <v>43</v>
      </c>
      <c r="D1299" s="4">
        <v>0.74495</v>
      </c>
      <c r="E1299" s="4">
        <v>1</v>
      </c>
      <c r="F1299" s="97">
        <f t="shared" si="41"/>
        <v>108.331634838551</v>
      </c>
      <c r="G1299" s="97">
        <f t="shared" si="40"/>
        <v>108.33163484000001</v>
      </c>
      <c r="H1299" s="98">
        <v>100.04283676</v>
      </c>
    </row>
    <row r="1300" spans="1:8" x14ac:dyDescent="0.3">
      <c r="A1300" s="7">
        <v>43944</v>
      </c>
      <c r="B1300" s="4" t="s">
        <v>42</v>
      </c>
      <c r="C1300" s="4" t="s">
        <v>43</v>
      </c>
      <c r="D1300" s="4">
        <v>0.74468999999999996</v>
      </c>
      <c r="E1300" s="4">
        <v>1</v>
      </c>
      <c r="F1300" s="97">
        <f t="shared" si="41"/>
        <v>108.333845842698</v>
      </c>
      <c r="G1300" s="97">
        <f t="shared" si="40"/>
        <v>108.33384584</v>
      </c>
      <c r="H1300" s="98">
        <v>100.04487859</v>
      </c>
    </row>
    <row r="1301" spans="1:8" x14ac:dyDescent="0.3">
      <c r="A1301" s="7">
        <v>43945</v>
      </c>
      <c r="B1301" s="4" t="s">
        <v>42</v>
      </c>
      <c r="C1301" s="4" t="s">
        <v>43</v>
      </c>
      <c r="D1301" s="4">
        <v>0.74482999999999999</v>
      </c>
      <c r="E1301" s="4">
        <v>1</v>
      </c>
      <c r="F1301" s="97">
        <f t="shared" si="41"/>
        <v>108.33605612027699</v>
      </c>
      <c r="G1301" s="97">
        <f t="shared" si="40"/>
        <v>108.33605611999999</v>
      </c>
      <c r="H1301" s="98">
        <v>100.04691975</v>
      </c>
    </row>
    <row r="1302" spans="1:8" x14ac:dyDescent="0.3">
      <c r="A1302" s="7">
        <v>43948</v>
      </c>
      <c r="B1302" s="4" t="s">
        <v>42</v>
      </c>
      <c r="C1302" s="4" t="s">
        <v>43</v>
      </c>
      <c r="D1302" s="4">
        <v>0.74448000000000003</v>
      </c>
      <c r="E1302" s="4">
        <v>1</v>
      </c>
      <c r="F1302" s="97">
        <f t="shared" si="41"/>
        <v>108.342688334908</v>
      </c>
      <c r="G1302" s="97">
        <f t="shared" si="40"/>
        <v>108.34268833</v>
      </c>
      <c r="H1302" s="98">
        <v>100.05304452</v>
      </c>
    </row>
    <row r="1303" spans="1:8" x14ac:dyDescent="0.3">
      <c r="A1303" s="7">
        <v>43949</v>
      </c>
      <c r="B1303" s="4" t="s">
        <v>42</v>
      </c>
      <c r="C1303" s="4" t="s">
        <v>43</v>
      </c>
      <c r="D1303" s="4">
        <v>0.74470000000000003</v>
      </c>
      <c r="E1303" s="4">
        <v>1</v>
      </c>
      <c r="F1303" s="97">
        <f t="shared" si="41"/>
        <v>108.34489816955499</v>
      </c>
      <c r="G1303" s="97">
        <f t="shared" si="40"/>
        <v>108.34489816999999</v>
      </c>
      <c r="H1303" s="98">
        <v>100.05508527000001</v>
      </c>
    </row>
    <row r="1304" spans="1:8" x14ac:dyDescent="0.3">
      <c r="A1304" s="7">
        <v>43950</v>
      </c>
      <c r="B1304" s="4" t="s">
        <v>42</v>
      </c>
      <c r="C1304" s="4" t="s">
        <v>43</v>
      </c>
      <c r="D1304" s="4">
        <v>0.74487999999999999</v>
      </c>
      <c r="E1304" s="4">
        <v>1</v>
      </c>
      <c r="F1304" s="97">
        <f t="shared" si="41"/>
        <v>108.34710870231299</v>
      </c>
      <c r="G1304" s="97">
        <f t="shared" si="40"/>
        <v>108.34710870000001</v>
      </c>
      <c r="H1304" s="98">
        <v>100.05712667</v>
      </c>
    </row>
    <row r="1305" spans="1:8" x14ac:dyDescent="0.3">
      <c r="A1305" s="7">
        <v>43951</v>
      </c>
      <c r="B1305" s="4" t="s">
        <v>42</v>
      </c>
      <c r="C1305" s="4" t="s">
        <v>43</v>
      </c>
      <c r="D1305" s="4">
        <v>0.74460999999999999</v>
      </c>
      <c r="E1305" s="4">
        <v>1</v>
      </c>
      <c r="F1305" s="97">
        <f t="shared" si="41"/>
        <v>108.34931981448599</v>
      </c>
      <c r="G1305" s="97">
        <f t="shared" si="40"/>
        <v>108.34931981</v>
      </c>
      <c r="H1305" s="98">
        <v>100.05916860000001</v>
      </c>
    </row>
    <row r="1306" spans="1:8" x14ac:dyDescent="0.3">
      <c r="A1306" s="7">
        <v>43956</v>
      </c>
      <c r="B1306" s="4" t="s">
        <v>42</v>
      </c>
      <c r="C1306" s="4" t="s">
        <v>43</v>
      </c>
      <c r="D1306" s="4">
        <v>0.74370000000000003</v>
      </c>
      <c r="E1306" s="4">
        <v>1</v>
      </c>
      <c r="F1306" s="97">
        <f t="shared" si="41"/>
        <v>108.36037159353</v>
      </c>
      <c r="G1306" s="97">
        <f t="shared" si="40"/>
        <v>108.36037159</v>
      </c>
      <c r="H1306" s="98">
        <v>100.06937477</v>
      </c>
    </row>
    <row r="1307" spans="1:8" x14ac:dyDescent="0.3">
      <c r="A1307" s="7">
        <v>43958</v>
      </c>
      <c r="B1307" s="4" t="s">
        <v>42</v>
      </c>
      <c r="C1307" s="4" t="s">
        <v>43</v>
      </c>
      <c r="D1307" s="4">
        <v>0.74431000000000003</v>
      </c>
      <c r="E1307" s="4">
        <v>1</v>
      </c>
      <c r="F1307" s="97">
        <f t="shared" si="41"/>
        <v>108.36478735289199</v>
      </c>
      <c r="G1307" s="97">
        <f t="shared" si="40"/>
        <v>108.36478735</v>
      </c>
      <c r="H1307" s="98">
        <v>100.07345266999999</v>
      </c>
    </row>
    <row r="1308" spans="1:8" x14ac:dyDescent="0.3">
      <c r="A1308" s="7">
        <v>43959</v>
      </c>
      <c r="B1308" s="4" t="s">
        <v>42</v>
      </c>
      <c r="C1308" s="4" t="s">
        <v>43</v>
      </c>
      <c r="D1308" s="4">
        <v>0.74448999999999999</v>
      </c>
      <c r="E1308" s="4">
        <v>1</v>
      </c>
      <c r="F1308" s="97">
        <f t="shared" si="41"/>
        <v>108.36699713357299</v>
      </c>
      <c r="G1308" s="97">
        <f t="shared" si="40"/>
        <v>108.36699713</v>
      </c>
      <c r="H1308" s="98">
        <v>100.07549337</v>
      </c>
    </row>
    <row r="1309" spans="1:8" x14ac:dyDescent="0.3">
      <c r="A1309" s="7">
        <v>43962</v>
      </c>
      <c r="B1309" s="4" t="s">
        <v>42</v>
      </c>
      <c r="C1309" s="4" t="s">
        <v>43</v>
      </c>
      <c r="D1309" s="4">
        <v>0.74350000000000005</v>
      </c>
      <c r="E1309" s="4">
        <v>1</v>
      </c>
      <c r="F1309" s="97">
        <f t="shared" si="41"/>
        <v>108.37362821404101</v>
      </c>
      <c r="G1309" s="97">
        <f t="shared" si="40"/>
        <v>108.37362821000001</v>
      </c>
      <c r="H1309" s="98">
        <v>100.08161708999999</v>
      </c>
    </row>
    <row r="1310" spans="1:8" x14ac:dyDescent="0.3">
      <c r="A1310" s="7">
        <v>43963</v>
      </c>
      <c r="B1310" s="4" t="s">
        <v>42</v>
      </c>
      <c r="C1310" s="4" t="s">
        <v>43</v>
      </c>
      <c r="D1310" s="4">
        <v>0.74339</v>
      </c>
      <c r="E1310" s="4">
        <v>1</v>
      </c>
      <c r="F1310" s="97">
        <f t="shared" si="41"/>
        <v>108.375835770002</v>
      </c>
      <c r="G1310" s="97">
        <f t="shared" si="40"/>
        <v>108.37583576999999</v>
      </c>
      <c r="H1310" s="98">
        <v>100.08365573</v>
      </c>
    </row>
    <row r="1311" spans="1:8" x14ac:dyDescent="0.3">
      <c r="A1311" s="7">
        <v>43964</v>
      </c>
      <c r="B1311" s="4" t="s">
        <v>42</v>
      </c>
      <c r="C1311" s="4" t="s">
        <v>43</v>
      </c>
      <c r="D1311" s="4">
        <v>0.74306000000000005</v>
      </c>
      <c r="E1311" s="4">
        <v>1</v>
      </c>
      <c r="F1311" s="97">
        <f t="shared" si="41"/>
        <v>108.378043044319</v>
      </c>
      <c r="G1311" s="97">
        <f t="shared" si="40"/>
        <v>108.37804303999999</v>
      </c>
      <c r="H1311" s="98">
        <v>100.08569412</v>
      </c>
    </row>
    <row r="1312" spans="1:8" x14ac:dyDescent="0.3">
      <c r="A1312" s="7">
        <v>43965</v>
      </c>
      <c r="B1312" s="4" t="s">
        <v>42</v>
      </c>
      <c r="C1312" s="4" t="s">
        <v>43</v>
      </c>
      <c r="D1312" s="4">
        <v>0.74373999999999996</v>
      </c>
      <c r="E1312" s="4">
        <v>1</v>
      </c>
      <c r="F1312" s="97">
        <f t="shared" si="41"/>
        <v>108.38024938373501</v>
      </c>
      <c r="G1312" s="97">
        <f t="shared" si="40"/>
        <v>108.38024938</v>
      </c>
      <c r="H1312" s="98">
        <v>100.08773164999999</v>
      </c>
    </row>
    <row r="1313" spans="1:8" x14ac:dyDescent="0.3">
      <c r="A1313" s="7">
        <v>43966</v>
      </c>
      <c r="B1313" s="4" t="s">
        <v>42</v>
      </c>
      <c r="C1313" s="4" t="s">
        <v>43</v>
      </c>
      <c r="D1313" s="4">
        <v>0.74324999999999997</v>
      </c>
      <c r="E1313" s="4">
        <v>1</v>
      </c>
      <c r="F1313" s="97">
        <f t="shared" si="41"/>
        <v>108.38245778720599</v>
      </c>
      <c r="G1313" s="97">
        <f t="shared" si="40"/>
        <v>108.38245779</v>
      </c>
      <c r="H1313" s="98">
        <v>100.08977108000001</v>
      </c>
    </row>
    <row r="1314" spans="1:8" x14ac:dyDescent="0.3">
      <c r="A1314" s="7">
        <v>43969</v>
      </c>
      <c r="B1314" s="4" t="s">
        <v>42</v>
      </c>
      <c r="C1314" s="4" t="s">
        <v>43</v>
      </c>
      <c r="D1314" s="4">
        <v>0.74307999999999996</v>
      </c>
      <c r="E1314" s="4">
        <v>1</v>
      </c>
      <c r="F1314" s="97">
        <f t="shared" si="41"/>
        <v>108.389078767624</v>
      </c>
      <c r="G1314" s="97">
        <f t="shared" si="40"/>
        <v>108.38907877</v>
      </c>
      <c r="H1314" s="98">
        <v>100.09588547</v>
      </c>
    </row>
    <row r="1315" spans="1:8" x14ac:dyDescent="0.3">
      <c r="A1315" s="7">
        <v>43970</v>
      </c>
      <c r="B1315" s="4" t="s">
        <v>42</v>
      </c>
      <c r="C1315" s="4" t="s">
        <v>43</v>
      </c>
      <c r="D1315" s="4">
        <v>0.74299000000000004</v>
      </c>
      <c r="E1315" s="4">
        <v>1</v>
      </c>
      <c r="F1315" s="97">
        <f t="shared" si="41"/>
        <v>108.39128539109301</v>
      </c>
      <c r="G1315" s="97">
        <f t="shared" si="40"/>
        <v>108.39128538999999</v>
      </c>
      <c r="H1315" s="98">
        <v>100.09792326</v>
      </c>
    </row>
    <row r="1316" spans="1:8" x14ac:dyDescent="0.3">
      <c r="A1316" s="7">
        <v>43971</v>
      </c>
      <c r="B1316" s="4" t="s">
        <v>42</v>
      </c>
      <c r="C1316" s="4" t="s">
        <v>43</v>
      </c>
      <c r="D1316" s="4">
        <v>0.49397000000000002</v>
      </c>
      <c r="E1316" s="4">
        <v>1</v>
      </c>
      <c r="F1316" s="97">
        <f t="shared" si="41"/>
        <v>108.39349179222</v>
      </c>
      <c r="G1316" s="97">
        <f t="shared" si="40"/>
        <v>108.39349179</v>
      </c>
      <c r="H1316" s="98">
        <v>100.09996083999999</v>
      </c>
    </row>
    <row r="1317" spans="1:8" x14ac:dyDescent="0.3">
      <c r="A1317" s="7">
        <v>43972</v>
      </c>
      <c r="B1317" s="4" t="s">
        <v>42</v>
      </c>
      <c r="C1317" s="4" t="s">
        <v>43</v>
      </c>
      <c r="D1317" s="4">
        <v>0.49051</v>
      </c>
      <c r="E1317" s="4">
        <v>1</v>
      </c>
      <c r="F1317" s="97">
        <f t="shared" si="41"/>
        <v>108.394958727375</v>
      </c>
      <c r="G1317" s="97">
        <f t="shared" si="40"/>
        <v>108.39495873</v>
      </c>
      <c r="H1317" s="98">
        <v>100.10131552999999</v>
      </c>
    </row>
    <row r="1318" spans="1:8" x14ac:dyDescent="0.3">
      <c r="A1318" s="7">
        <v>43973</v>
      </c>
      <c r="B1318" s="4" t="s">
        <v>42</v>
      </c>
      <c r="C1318" s="4" t="s">
        <v>43</v>
      </c>
      <c r="D1318" s="4">
        <v>0.49147000000000002</v>
      </c>
      <c r="E1318" s="4">
        <v>1</v>
      </c>
      <c r="F1318" s="97">
        <f t="shared" si="41"/>
        <v>108.396415407134</v>
      </c>
      <c r="G1318" s="97">
        <f t="shared" si="40"/>
        <v>108.39641541</v>
      </c>
      <c r="H1318" s="98">
        <v>100.10266076000001</v>
      </c>
    </row>
    <row r="1319" spans="1:8" x14ac:dyDescent="0.3">
      <c r="A1319" s="7">
        <v>43976</v>
      </c>
      <c r="B1319" s="4" t="s">
        <v>42</v>
      </c>
      <c r="C1319" s="4" t="s">
        <v>43</v>
      </c>
      <c r="D1319" s="4">
        <v>0.49058000000000002</v>
      </c>
      <c r="E1319" s="4">
        <v>1</v>
      </c>
      <c r="F1319" s="97">
        <f t="shared" si="41"/>
        <v>108.400794058061</v>
      </c>
      <c r="G1319" s="97">
        <f t="shared" si="40"/>
        <v>108.40079406</v>
      </c>
      <c r="H1319" s="98">
        <v>100.10670438</v>
      </c>
    </row>
    <row r="1320" spans="1:8" x14ac:dyDescent="0.3">
      <c r="A1320" s="7">
        <v>43977</v>
      </c>
      <c r="B1320" s="4" t="s">
        <v>42</v>
      </c>
      <c r="C1320" s="4" t="s">
        <v>43</v>
      </c>
      <c r="D1320" s="4">
        <v>0.49207000000000001</v>
      </c>
      <c r="E1320" s="4">
        <v>1</v>
      </c>
      <c r="F1320" s="97">
        <f t="shared" si="41"/>
        <v>108.402251024131</v>
      </c>
      <c r="G1320" s="97">
        <f t="shared" si="40"/>
        <v>108.40225101999999</v>
      </c>
      <c r="H1320" s="98">
        <v>100.10804987</v>
      </c>
    </row>
    <row r="1321" spans="1:8" x14ac:dyDescent="0.3">
      <c r="A1321" s="7">
        <v>43978</v>
      </c>
      <c r="B1321" s="4" t="s">
        <v>42</v>
      </c>
      <c r="C1321" s="4" t="s">
        <v>43</v>
      </c>
      <c r="D1321" s="4">
        <v>0.49076999999999998</v>
      </c>
      <c r="E1321" s="4">
        <v>1</v>
      </c>
      <c r="F1321" s="97">
        <f t="shared" si="41"/>
        <v>108.403712434971</v>
      </c>
      <c r="G1321" s="97">
        <f t="shared" si="40"/>
        <v>108.40371243</v>
      </c>
      <c r="H1321" s="98">
        <v>100.10939947</v>
      </c>
    </row>
    <row r="1322" spans="1:8" x14ac:dyDescent="0.3">
      <c r="A1322" s="7">
        <v>43979</v>
      </c>
      <c r="B1322" s="4" t="s">
        <v>42</v>
      </c>
      <c r="C1322" s="4" t="s">
        <v>43</v>
      </c>
      <c r="D1322" s="4">
        <v>0.49342999999999998</v>
      </c>
      <c r="E1322" s="4">
        <v>1</v>
      </c>
      <c r="F1322" s="97">
        <f t="shared" si="41"/>
        <v>108.405170004558</v>
      </c>
      <c r="G1322" s="97">
        <f t="shared" si="40"/>
        <v>108.40517</v>
      </c>
      <c r="H1322" s="98">
        <v>100.11074551</v>
      </c>
    </row>
    <row r="1323" spans="1:8" x14ac:dyDescent="0.3">
      <c r="A1323" s="7">
        <v>43980</v>
      </c>
      <c r="B1323" s="4" t="s">
        <v>42</v>
      </c>
      <c r="C1323" s="4" t="s">
        <v>43</v>
      </c>
      <c r="D1323" s="4">
        <v>0.49170999999999998</v>
      </c>
      <c r="E1323" s="4">
        <v>1</v>
      </c>
      <c r="F1323" s="97">
        <f t="shared" si="41"/>
        <v>108.406635493957</v>
      </c>
      <c r="G1323" s="97">
        <f t="shared" si="40"/>
        <v>108.40663549</v>
      </c>
      <c r="H1323" s="98">
        <v>100.11209887</v>
      </c>
    </row>
    <row r="1324" spans="1:8" x14ac:dyDescent="0.3">
      <c r="A1324" s="7">
        <v>43983</v>
      </c>
      <c r="B1324" s="4" t="s">
        <v>42</v>
      </c>
      <c r="C1324" s="4" t="s">
        <v>43</v>
      </c>
      <c r="D1324" s="4">
        <v>0.48997000000000002</v>
      </c>
      <c r="E1324" s="4">
        <v>1</v>
      </c>
      <c r="F1324" s="97">
        <f t="shared" si="41"/>
        <v>108.411016696155</v>
      </c>
      <c r="G1324" s="97">
        <f t="shared" si="40"/>
        <v>108.4110167</v>
      </c>
      <c r="H1324" s="98">
        <v>100.11614486000001</v>
      </c>
    </row>
    <row r="1325" spans="1:8" x14ac:dyDescent="0.3">
      <c r="A1325" s="7">
        <v>43984</v>
      </c>
      <c r="B1325" s="4" t="s">
        <v>42</v>
      </c>
      <c r="C1325" s="4" t="s">
        <v>43</v>
      </c>
      <c r="D1325" s="4">
        <v>0.49354999999999999</v>
      </c>
      <c r="E1325" s="4">
        <v>1</v>
      </c>
      <c r="F1325" s="97">
        <f t="shared" si="41"/>
        <v>108.412471987823</v>
      </c>
      <c r="G1325" s="97">
        <f t="shared" si="40"/>
        <v>108.41247199</v>
      </c>
      <c r="H1325" s="98">
        <v>100.1174888</v>
      </c>
    </row>
    <row r="1326" spans="1:8" x14ac:dyDescent="0.3">
      <c r="A1326" s="7">
        <v>43986</v>
      </c>
      <c r="B1326" s="4" t="s">
        <v>42</v>
      </c>
      <c r="C1326" s="4" t="s">
        <v>43</v>
      </c>
      <c r="D1326" s="4">
        <v>0.49395</v>
      </c>
      <c r="E1326" s="4">
        <v>1</v>
      </c>
      <c r="F1326" s="97">
        <f t="shared" si="41"/>
        <v>108.415403876895</v>
      </c>
      <c r="G1326" s="97">
        <f t="shared" si="40"/>
        <v>108.41540388</v>
      </c>
      <c r="H1326" s="98">
        <v>100.12019635999999</v>
      </c>
    </row>
    <row r="1327" spans="1:8" x14ac:dyDescent="0.3">
      <c r="A1327" s="7">
        <v>43987</v>
      </c>
      <c r="B1327" s="4" t="s">
        <v>42</v>
      </c>
      <c r="C1327" s="4" t="s">
        <v>43</v>
      </c>
      <c r="D1327" s="4">
        <v>0.49180000000000001</v>
      </c>
      <c r="E1327" s="4">
        <v>1</v>
      </c>
      <c r="F1327" s="97">
        <f t="shared" si="41"/>
        <v>108.416871049189</v>
      </c>
      <c r="G1327" s="97">
        <f t="shared" si="40"/>
        <v>108.41687105</v>
      </c>
      <c r="H1327" s="98">
        <v>100.12155127</v>
      </c>
    </row>
    <row r="1328" spans="1:8" x14ac:dyDescent="0.3">
      <c r="A1328" s="7">
        <v>43990</v>
      </c>
      <c r="B1328" s="4" t="s">
        <v>42</v>
      </c>
      <c r="C1328" s="4" t="s">
        <v>43</v>
      </c>
      <c r="D1328" s="4">
        <v>0.49282999999999999</v>
      </c>
      <c r="E1328" s="4">
        <v>1</v>
      </c>
      <c r="F1328" s="97">
        <f t="shared" si="41"/>
        <v>108.42125346704</v>
      </c>
      <c r="G1328" s="97">
        <f t="shared" si="40"/>
        <v>108.42125347</v>
      </c>
      <c r="H1328" s="98">
        <v>100.12559838</v>
      </c>
    </row>
    <row r="1329" spans="1:8" x14ac:dyDescent="0.3">
      <c r="A1329" s="7">
        <v>43991</v>
      </c>
      <c r="B1329" s="4" t="s">
        <v>42</v>
      </c>
      <c r="C1329" s="4" t="s">
        <v>43</v>
      </c>
      <c r="D1329" s="4">
        <v>0.49342999999999998</v>
      </c>
      <c r="E1329" s="4">
        <v>1</v>
      </c>
      <c r="F1329" s="97">
        <f t="shared" si="41"/>
        <v>108.422717391597</v>
      </c>
      <c r="G1329" s="97">
        <f t="shared" si="40"/>
        <v>108.42271739</v>
      </c>
      <c r="H1329" s="98">
        <v>100.12695029</v>
      </c>
    </row>
    <row r="1330" spans="1:8" x14ac:dyDescent="0.3">
      <c r="A1330" s="7">
        <v>43992</v>
      </c>
      <c r="B1330" s="4" t="s">
        <v>42</v>
      </c>
      <c r="C1330" s="4" t="s">
        <v>43</v>
      </c>
      <c r="D1330" s="4">
        <v>0.49292000000000002</v>
      </c>
      <c r="E1330" s="4">
        <v>1</v>
      </c>
      <c r="F1330" s="97">
        <f t="shared" si="41"/>
        <v>108.424183118212</v>
      </c>
      <c r="G1330" s="97">
        <f t="shared" si="40"/>
        <v>108.42418312</v>
      </c>
      <c r="H1330" s="98">
        <v>100.12830387</v>
      </c>
    </row>
    <row r="1331" spans="1:8" x14ac:dyDescent="0.3">
      <c r="A1331" s="7">
        <v>43993</v>
      </c>
      <c r="B1331" s="4" t="s">
        <v>42</v>
      </c>
      <c r="C1331" s="4" t="s">
        <v>43</v>
      </c>
      <c r="D1331" s="4">
        <v>0.49297999999999997</v>
      </c>
      <c r="E1331" s="4">
        <v>1</v>
      </c>
      <c r="F1331" s="97">
        <f t="shared" si="41"/>
        <v>108.425647349673</v>
      </c>
      <c r="G1331" s="97">
        <f t="shared" si="40"/>
        <v>108.42564735000001</v>
      </c>
      <c r="H1331" s="98">
        <v>100.12965607</v>
      </c>
    </row>
    <row r="1332" spans="1:8" x14ac:dyDescent="0.3">
      <c r="A1332" s="7">
        <v>43994</v>
      </c>
      <c r="B1332" s="4" t="s">
        <v>42</v>
      </c>
      <c r="C1332" s="4" t="s">
        <v>43</v>
      </c>
      <c r="D1332" s="4">
        <v>0.49120000000000003</v>
      </c>
      <c r="E1332" s="4">
        <v>1</v>
      </c>
      <c r="F1332" s="97">
        <f t="shared" si="41"/>
        <v>108.427111779142</v>
      </c>
      <c r="G1332" s="97">
        <f t="shared" si="40"/>
        <v>108.42711178</v>
      </c>
      <c r="H1332" s="98">
        <v>100.13100845</v>
      </c>
    </row>
    <row r="1333" spans="1:8" x14ac:dyDescent="0.3">
      <c r="A1333" s="7">
        <v>43997</v>
      </c>
      <c r="B1333" s="4" t="s">
        <v>42</v>
      </c>
      <c r="C1333" s="4" t="s">
        <v>43</v>
      </c>
      <c r="D1333" s="4">
        <v>0.49003999999999998</v>
      </c>
      <c r="E1333" s="4">
        <v>1</v>
      </c>
      <c r="F1333" s="97">
        <f t="shared" si="41"/>
        <v>108.431489263852</v>
      </c>
      <c r="G1333" s="97">
        <f t="shared" si="40"/>
        <v>108.43148926000001</v>
      </c>
      <c r="H1333" s="98">
        <v>100.135051</v>
      </c>
    </row>
    <row r="1334" spans="1:8" x14ac:dyDescent="0.3">
      <c r="A1334" s="7">
        <v>43998</v>
      </c>
      <c r="B1334" s="4" t="s">
        <v>42</v>
      </c>
      <c r="C1334" s="4" t="s">
        <v>43</v>
      </c>
      <c r="D1334" s="4">
        <v>0.49098999999999998</v>
      </c>
      <c r="E1334" s="4">
        <v>1</v>
      </c>
      <c r="F1334" s="97">
        <f t="shared" si="41"/>
        <v>108.43294503829</v>
      </c>
      <c r="G1334" s="97">
        <f t="shared" si="40"/>
        <v>108.43294504000001</v>
      </c>
      <c r="H1334" s="98">
        <v>100.13639539</v>
      </c>
    </row>
    <row r="1335" spans="1:8" x14ac:dyDescent="0.3">
      <c r="A1335" s="7">
        <v>43999</v>
      </c>
      <c r="B1335" s="4" t="s">
        <v>42</v>
      </c>
      <c r="C1335" s="4" t="s">
        <v>43</v>
      </c>
      <c r="D1335" s="4">
        <v>0.49265999999999999</v>
      </c>
      <c r="E1335" s="4">
        <v>1</v>
      </c>
      <c r="F1335" s="97">
        <f t="shared" si="41"/>
        <v>108.4344036545</v>
      </c>
      <c r="G1335" s="97">
        <f t="shared" si="40"/>
        <v>108.43440364999999</v>
      </c>
      <c r="H1335" s="98">
        <v>100.13774239999999</v>
      </c>
    </row>
    <row r="1336" spans="1:8" x14ac:dyDescent="0.3">
      <c r="A1336" s="7">
        <v>44000</v>
      </c>
      <c r="B1336" s="4" t="s">
        <v>42</v>
      </c>
      <c r="C1336" s="4" t="s">
        <v>43</v>
      </c>
      <c r="D1336" s="4">
        <v>0.49336999999999998</v>
      </c>
      <c r="E1336" s="4">
        <v>1</v>
      </c>
      <c r="F1336" s="97">
        <f t="shared" si="41"/>
        <v>108.43586725157699</v>
      </c>
      <c r="G1336" s="97">
        <f t="shared" si="40"/>
        <v>108.43586725</v>
      </c>
      <c r="H1336" s="98">
        <v>100.13909402</v>
      </c>
    </row>
    <row r="1337" spans="1:8" x14ac:dyDescent="0.3">
      <c r="A1337" s="7">
        <v>44001</v>
      </c>
      <c r="B1337" s="4" t="s">
        <v>42</v>
      </c>
      <c r="C1337" s="4" t="s">
        <v>43</v>
      </c>
      <c r="D1337" s="4">
        <v>0.49345</v>
      </c>
      <c r="E1337" s="4">
        <v>1</v>
      </c>
      <c r="F1337" s="97">
        <f t="shared" si="41"/>
        <v>108.437332977709</v>
      </c>
      <c r="G1337" s="97">
        <f t="shared" si="40"/>
        <v>108.43733297999999</v>
      </c>
      <c r="H1337" s="98">
        <v>100.1404476</v>
      </c>
    </row>
    <row r="1338" spans="1:8" x14ac:dyDescent="0.3">
      <c r="A1338" s="7">
        <v>44004</v>
      </c>
      <c r="B1338" s="4" t="s">
        <v>42</v>
      </c>
      <c r="C1338" s="4" t="s">
        <v>43</v>
      </c>
      <c r="D1338" s="4">
        <v>0.48945</v>
      </c>
      <c r="E1338" s="4">
        <v>1</v>
      </c>
      <c r="F1338" s="97">
        <f t="shared" si="41"/>
        <v>108.441730928555</v>
      </c>
      <c r="G1338" s="97">
        <f t="shared" si="40"/>
        <v>108.44173093000001</v>
      </c>
      <c r="H1338" s="98">
        <v>100.14450905</v>
      </c>
    </row>
    <row r="1339" spans="1:8" x14ac:dyDescent="0.3">
      <c r="A1339" s="7">
        <v>44005</v>
      </c>
      <c r="B1339" s="4" t="s">
        <v>42</v>
      </c>
      <c r="C1339" s="4" t="s">
        <v>43</v>
      </c>
      <c r="D1339" s="4">
        <v>0.49401</v>
      </c>
      <c r="E1339" s="4">
        <v>1</v>
      </c>
      <c r="F1339" s="97">
        <f t="shared" si="41"/>
        <v>108.443185087602</v>
      </c>
      <c r="G1339" s="97">
        <f t="shared" si="40"/>
        <v>108.44318509</v>
      </c>
      <c r="H1339" s="98">
        <v>100.14585194</v>
      </c>
    </row>
    <row r="1340" spans="1:8" x14ac:dyDescent="0.3">
      <c r="A1340" s="7">
        <v>44006</v>
      </c>
      <c r="B1340" s="4" t="s">
        <v>42</v>
      </c>
      <c r="C1340" s="4" t="s">
        <v>43</v>
      </c>
      <c r="D1340" s="4">
        <v>0.49376999999999999</v>
      </c>
      <c r="E1340" s="4">
        <v>1</v>
      </c>
      <c r="F1340" s="97">
        <f t="shared" si="41"/>
        <v>108.444652814119</v>
      </c>
      <c r="G1340" s="97">
        <f t="shared" si="40"/>
        <v>108.44465280999999</v>
      </c>
      <c r="H1340" s="98">
        <v>100.14720737</v>
      </c>
    </row>
    <row r="1341" spans="1:8" x14ac:dyDescent="0.3">
      <c r="A1341" s="7">
        <v>44007</v>
      </c>
      <c r="B1341" s="4" t="s">
        <v>42</v>
      </c>
      <c r="C1341" s="4" t="s">
        <v>43</v>
      </c>
      <c r="D1341" s="4">
        <v>0.48969000000000001</v>
      </c>
      <c r="E1341" s="4">
        <v>1</v>
      </c>
      <c r="F1341" s="97">
        <f t="shared" si="41"/>
        <v>108.446119847441</v>
      </c>
      <c r="G1341" s="97">
        <f t="shared" si="40"/>
        <v>108.44611985</v>
      </c>
      <c r="H1341" s="98">
        <v>100.14856215</v>
      </c>
    </row>
    <row r="1342" spans="1:8" x14ac:dyDescent="0.3">
      <c r="A1342" s="7">
        <v>44008</v>
      </c>
      <c r="B1342" s="4" t="s">
        <v>42</v>
      </c>
      <c r="C1342" s="4" t="s">
        <v>43</v>
      </c>
      <c r="D1342" s="4">
        <v>0.48829</v>
      </c>
      <c r="E1342" s="4">
        <v>1</v>
      </c>
      <c r="F1342" s="97">
        <f t="shared" si="41"/>
        <v>108.447574778411</v>
      </c>
      <c r="G1342" s="97">
        <f t="shared" si="40"/>
        <v>108.44757478</v>
      </c>
      <c r="H1342" s="98">
        <v>100.14990576</v>
      </c>
    </row>
    <row r="1343" spans="1:8" x14ac:dyDescent="0.3">
      <c r="A1343" s="7">
        <v>44011</v>
      </c>
      <c r="B1343" s="4" t="s">
        <v>42</v>
      </c>
      <c r="C1343" s="4" t="s">
        <v>43</v>
      </c>
      <c r="D1343" s="4">
        <v>0.48752000000000001</v>
      </c>
      <c r="E1343" s="4">
        <v>1</v>
      </c>
      <c r="F1343" s="97">
        <f t="shared" si="41"/>
        <v>108.451927150983</v>
      </c>
      <c r="G1343" s="97">
        <f t="shared" si="40"/>
        <v>108.45192715</v>
      </c>
      <c r="H1343" s="98">
        <v>100.15392512</v>
      </c>
    </row>
    <row r="1344" spans="1:8" x14ac:dyDescent="0.3">
      <c r="A1344" s="7">
        <v>44012</v>
      </c>
      <c r="B1344" s="4" t="s">
        <v>42</v>
      </c>
      <c r="C1344" s="4" t="s">
        <v>43</v>
      </c>
      <c r="D1344" s="4">
        <v>0.48448999999999998</v>
      </c>
      <c r="E1344" s="4">
        <v>1</v>
      </c>
      <c r="F1344" s="97">
        <f t="shared" si="41"/>
        <v>108.453375712176</v>
      </c>
      <c r="G1344" s="97">
        <f t="shared" si="40"/>
        <v>108.45337571</v>
      </c>
      <c r="H1344" s="98">
        <v>100.15526285</v>
      </c>
    </row>
    <row r="1345" spans="1:8" x14ac:dyDescent="0.3">
      <c r="A1345" s="7">
        <v>44013</v>
      </c>
      <c r="B1345" s="4" t="s">
        <v>42</v>
      </c>
      <c r="C1345" s="4" t="s">
        <v>43</v>
      </c>
      <c r="D1345" s="4">
        <v>0.49268000000000001</v>
      </c>
      <c r="E1345" s="4">
        <v>1</v>
      </c>
      <c r="F1345" s="97">
        <f t="shared" si="41"/>
        <v>108.454815289601</v>
      </c>
      <c r="G1345" s="97">
        <f t="shared" si="40"/>
        <v>108.45481529</v>
      </c>
      <c r="H1345" s="98">
        <v>100.15659228</v>
      </c>
    </row>
    <row r="1346" spans="1:8" x14ac:dyDescent="0.3">
      <c r="A1346" s="7">
        <v>44014</v>
      </c>
      <c r="B1346" s="4" t="s">
        <v>42</v>
      </c>
      <c r="C1346" s="4" t="s">
        <v>43</v>
      </c>
      <c r="D1346" s="4">
        <v>0.49454999999999999</v>
      </c>
      <c r="E1346" s="4">
        <v>1</v>
      </c>
      <c r="F1346" s="97">
        <f t="shared" si="41"/>
        <v>108.45627922161199</v>
      </c>
      <c r="G1346" s="97">
        <f t="shared" si="40"/>
        <v>108.45627922</v>
      </c>
      <c r="H1346" s="98">
        <v>100.1579442</v>
      </c>
    </row>
    <row r="1347" spans="1:8" x14ac:dyDescent="0.3">
      <c r="A1347" s="7">
        <v>44015</v>
      </c>
      <c r="B1347" s="4" t="s">
        <v>42</v>
      </c>
      <c r="C1347" s="4" t="s">
        <v>43</v>
      </c>
      <c r="D1347" s="4">
        <v>0.49238999999999999</v>
      </c>
      <c r="E1347" s="4">
        <v>1</v>
      </c>
      <c r="F1347" s="97">
        <f t="shared" si="41"/>
        <v>108.45774872990999</v>
      </c>
      <c r="G1347" s="97">
        <f t="shared" ref="G1347:G1410" si="42">ROUND(F1347,8)</f>
        <v>108.45774873000001</v>
      </c>
      <c r="H1347" s="98">
        <v>100.15930127</v>
      </c>
    </row>
    <row r="1348" spans="1:8" x14ac:dyDescent="0.3">
      <c r="A1348" s="7">
        <v>44019</v>
      </c>
      <c r="B1348" s="4" t="s">
        <v>42</v>
      </c>
      <c r="C1348" s="4" t="s">
        <v>43</v>
      </c>
      <c r="D1348" s="4">
        <v>0.49246000000000001</v>
      </c>
      <c r="E1348" s="4">
        <v>1</v>
      </c>
      <c r="F1348" s="97">
        <f t="shared" ref="F1348:F1411" si="43">ROUND(F1347*(ROUND(1+D1347%*((A1348-A1347)/365),20)),20)</f>
        <v>108.463601169461</v>
      </c>
      <c r="G1348" s="97">
        <f t="shared" si="42"/>
        <v>108.46360117</v>
      </c>
      <c r="H1348" s="98">
        <v>100.16470592</v>
      </c>
    </row>
    <row r="1349" spans="1:8" x14ac:dyDescent="0.3">
      <c r="A1349" s="7">
        <v>44020</v>
      </c>
      <c r="B1349" s="4" t="s">
        <v>42</v>
      </c>
      <c r="C1349" s="4" t="s">
        <v>43</v>
      </c>
      <c r="D1349" s="4">
        <v>0.49374000000000001</v>
      </c>
      <c r="E1349" s="4">
        <v>1</v>
      </c>
      <c r="F1349" s="97">
        <f t="shared" si="43"/>
        <v>108.465064566311</v>
      </c>
      <c r="G1349" s="97">
        <f t="shared" si="42"/>
        <v>108.46506457</v>
      </c>
      <c r="H1349" s="98">
        <v>100.16605735</v>
      </c>
    </row>
    <row r="1350" spans="1:8" x14ac:dyDescent="0.3">
      <c r="A1350" s="7">
        <v>44021</v>
      </c>
      <c r="B1350" s="4" t="s">
        <v>42</v>
      </c>
      <c r="C1350" s="4" t="s">
        <v>43</v>
      </c>
      <c r="D1350" s="4">
        <v>0.49306</v>
      </c>
      <c r="E1350" s="4">
        <v>1</v>
      </c>
      <c r="F1350" s="97">
        <f t="shared" si="43"/>
        <v>108.46653178661199</v>
      </c>
      <c r="G1350" s="97">
        <f t="shared" si="42"/>
        <v>108.46653179</v>
      </c>
      <c r="H1350" s="98">
        <v>100.16741231</v>
      </c>
    </row>
    <row r="1351" spans="1:8" x14ac:dyDescent="0.3">
      <c r="A1351" s="7">
        <v>44022</v>
      </c>
      <c r="B1351" s="4" t="s">
        <v>42</v>
      </c>
      <c r="C1351" s="4" t="s">
        <v>43</v>
      </c>
      <c r="D1351" s="4">
        <v>0.49295</v>
      </c>
      <c r="E1351" s="4">
        <v>1</v>
      </c>
      <c r="F1351" s="97">
        <f t="shared" si="43"/>
        <v>108.467997006014</v>
      </c>
      <c r="G1351" s="97">
        <f t="shared" si="42"/>
        <v>108.46799701</v>
      </c>
      <c r="H1351" s="98">
        <v>100.16876542</v>
      </c>
    </row>
    <row r="1352" spans="1:8" x14ac:dyDescent="0.3">
      <c r="A1352" s="7">
        <v>44025</v>
      </c>
      <c r="B1352" s="4" t="s">
        <v>42</v>
      </c>
      <c r="C1352" s="4" t="s">
        <v>43</v>
      </c>
      <c r="D1352" s="4">
        <v>0.49149999999999999</v>
      </c>
      <c r="E1352" s="4">
        <v>1</v>
      </c>
      <c r="F1352" s="97">
        <f t="shared" si="43"/>
        <v>108.47239174292901</v>
      </c>
      <c r="G1352" s="97">
        <f t="shared" si="42"/>
        <v>108.47239174000001</v>
      </c>
      <c r="H1352" s="98">
        <v>100.1728239</v>
      </c>
    </row>
    <row r="1353" spans="1:8" x14ac:dyDescent="0.3">
      <c r="A1353" s="7">
        <v>44026</v>
      </c>
      <c r="B1353" s="4" t="s">
        <v>42</v>
      </c>
      <c r="C1353" s="4" t="s">
        <v>43</v>
      </c>
      <c r="D1353" s="4">
        <v>0.49020000000000002</v>
      </c>
      <c r="E1353" s="4">
        <v>1</v>
      </c>
      <c r="F1353" s="97">
        <f t="shared" si="43"/>
        <v>108.473852405409</v>
      </c>
      <c r="G1353" s="97">
        <f t="shared" si="42"/>
        <v>108.47385241000001</v>
      </c>
      <c r="H1353" s="98">
        <v>100.17417281</v>
      </c>
    </row>
    <row r="1354" spans="1:8" x14ac:dyDescent="0.3">
      <c r="A1354" s="7">
        <v>44027</v>
      </c>
      <c r="B1354" s="4" t="s">
        <v>42</v>
      </c>
      <c r="C1354" s="4" t="s">
        <v>43</v>
      </c>
      <c r="D1354" s="4">
        <v>0.49365999999999999</v>
      </c>
      <c r="E1354" s="4">
        <v>1</v>
      </c>
      <c r="F1354" s="97">
        <f t="shared" si="43"/>
        <v>108.47530922410699</v>
      </c>
      <c r="G1354" s="97">
        <f t="shared" si="42"/>
        <v>108.47530922</v>
      </c>
      <c r="H1354" s="98">
        <v>100.17551816</v>
      </c>
    </row>
    <row r="1355" spans="1:8" x14ac:dyDescent="0.3">
      <c r="A1355" s="7">
        <v>44028</v>
      </c>
      <c r="B1355" s="4" t="s">
        <v>42</v>
      </c>
      <c r="C1355" s="4" t="s">
        <v>43</v>
      </c>
      <c r="D1355" s="4">
        <v>0.49119000000000002</v>
      </c>
      <c r="E1355" s="4">
        <v>1</v>
      </c>
      <c r="F1355" s="97">
        <f t="shared" si="43"/>
        <v>108.476776345235</v>
      </c>
      <c r="G1355" s="97">
        <f t="shared" si="42"/>
        <v>108.47677634999999</v>
      </c>
      <c r="H1355" s="98">
        <v>100.17687303</v>
      </c>
    </row>
    <row r="1356" spans="1:8" x14ac:dyDescent="0.3">
      <c r="A1356" s="7">
        <v>44029</v>
      </c>
      <c r="B1356" s="4" t="s">
        <v>42</v>
      </c>
      <c r="C1356" s="4" t="s">
        <v>43</v>
      </c>
      <c r="D1356" s="4">
        <v>0.49242999999999998</v>
      </c>
      <c r="E1356" s="4">
        <v>1</v>
      </c>
      <c r="F1356" s="97">
        <f t="shared" si="43"/>
        <v>108.47823614544799</v>
      </c>
      <c r="G1356" s="97">
        <f t="shared" si="42"/>
        <v>108.47823615</v>
      </c>
      <c r="H1356" s="98">
        <v>100.17822113</v>
      </c>
    </row>
    <row r="1357" spans="1:8" x14ac:dyDescent="0.3">
      <c r="A1357" s="7">
        <v>44032</v>
      </c>
      <c r="B1357" s="4" t="s">
        <v>42</v>
      </c>
      <c r="C1357" s="4" t="s">
        <v>43</v>
      </c>
      <c r="D1357" s="4">
        <v>0.49258999999999997</v>
      </c>
      <c r="E1357" s="4">
        <v>1</v>
      </c>
      <c r="F1357" s="97">
        <f t="shared" si="43"/>
        <v>108.482626660886</v>
      </c>
      <c r="G1357" s="97">
        <f t="shared" si="42"/>
        <v>108.48262665999999</v>
      </c>
      <c r="H1357" s="98">
        <v>100.18227571</v>
      </c>
    </row>
    <row r="1358" spans="1:8" x14ac:dyDescent="0.3">
      <c r="A1358" s="7">
        <v>44033</v>
      </c>
      <c r="B1358" s="4" t="s">
        <v>42</v>
      </c>
      <c r="C1358" s="4" t="s">
        <v>43</v>
      </c>
      <c r="D1358" s="4">
        <v>0.49170000000000003</v>
      </c>
      <c r="E1358" s="4">
        <v>1</v>
      </c>
      <c r="F1358" s="97">
        <f t="shared" si="43"/>
        <v>108.48409070080599</v>
      </c>
      <c r="G1358" s="97">
        <f t="shared" si="42"/>
        <v>108.4840907</v>
      </c>
      <c r="H1358" s="98">
        <v>100.18362774000001</v>
      </c>
    </row>
    <row r="1359" spans="1:8" x14ac:dyDescent="0.3">
      <c r="A1359" s="7">
        <v>44034</v>
      </c>
      <c r="B1359" s="4" t="s">
        <v>42</v>
      </c>
      <c r="C1359" s="4" t="s">
        <v>43</v>
      </c>
      <c r="D1359" s="4">
        <v>0.49225000000000002</v>
      </c>
      <c r="E1359" s="4">
        <v>1</v>
      </c>
      <c r="F1359" s="97">
        <f t="shared" si="43"/>
        <v>108.485552115256</v>
      </c>
      <c r="G1359" s="97">
        <f t="shared" si="42"/>
        <v>108.48555211999999</v>
      </c>
      <c r="H1359" s="98">
        <v>100.18497733</v>
      </c>
    </row>
    <row r="1360" spans="1:8" x14ac:dyDescent="0.3">
      <c r="A1360" s="7">
        <v>44035</v>
      </c>
      <c r="B1360" s="4" t="s">
        <v>42</v>
      </c>
      <c r="C1360" s="4" t="s">
        <v>43</v>
      </c>
      <c r="D1360" s="4">
        <v>0.49278</v>
      </c>
      <c r="E1360" s="4">
        <v>1</v>
      </c>
      <c r="F1360" s="97">
        <f t="shared" si="43"/>
        <v>108.487015184106</v>
      </c>
      <c r="G1360" s="97">
        <f t="shared" si="42"/>
        <v>108.48701518</v>
      </c>
      <c r="H1360" s="98">
        <v>100.18632846</v>
      </c>
    </row>
    <row r="1361" spans="1:8" x14ac:dyDescent="0.3">
      <c r="A1361" s="7">
        <v>44036</v>
      </c>
      <c r="B1361" s="4" t="s">
        <v>42</v>
      </c>
      <c r="C1361" s="4" t="s">
        <v>43</v>
      </c>
      <c r="D1361" s="4">
        <v>0.49002000000000001</v>
      </c>
      <c r="E1361" s="4">
        <v>1</v>
      </c>
      <c r="F1361" s="97">
        <f t="shared" si="43"/>
        <v>108.48847984797899</v>
      </c>
      <c r="G1361" s="97">
        <f t="shared" si="42"/>
        <v>108.48847985</v>
      </c>
      <c r="H1361" s="98">
        <v>100.18768106</v>
      </c>
    </row>
    <row r="1362" spans="1:8" x14ac:dyDescent="0.3">
      <c r="A1362" s="7">
        <v>44041</v>
      </c>
      <c r="B1362" s="4" t="s">
        <v>42</v>
      </c>
      <c r="C1362" s="4" t="s">
        <v>43</v>
      </c>
      <c r="D1362" s="4">
        <v>0.48936000000000002</v>
      </c>
      <c r="E1362" s="4">
        <v>1</v>
      </c>
      <c r="F1362" s="97">
        <f t="shared" si="43"/>
        <v>108.49576224865</v>
      </c>
      <c r="G1362" s="97">
        <f t="shared" si="42"/>
        <v>108.49576225</v>
      </c>
      <c r="H1362" s="98">
        <v>100.19440625999999</v>
      </c>
    </row>
    <row r="1363" spans="1:8" x14ac:dyDescent="0.3">
      <c r="A1363" s="7">
        <v>44042</v>
      </c>
      <c r="B1363" s="4" t="s">
        <v>42</v>
      </c>
      <c r="C1363" s="4" t="s">
        <v>43</v>
      </c>
      <c r="D1363" s="4">
        <v>0.49123</v>
      </c>
      <c r="E1363" s="4">
        <v>1</v>
      </c>
      <c r="F1363" s="97">
        <f t="shared" si="43"/>
        <v>108.49721686471101</v>
      </c>
      <c r="G1363" s="97">
        <f t="shared" si="42"/>
        <v>108.49721685999999</v>
      </c>
      <c r="H1363" s="98">
        <v>100.19574958</v>
      </c>
    </row>
    <row r="1364" spans="1:8" x14ac:dyDescent="0.3">
      <c r="A1364" s="7">
        <v>44043</v>
      </c>
      <c r="B1364" s="4" t="s">
        <v>42</v>
      </c>
      <c r="C1364" s="4" t="s">
        <v>43</v>
      </c>
      <c r="D1364" s="4">
        <v>0.48781999999999998</v>
      </c>
      <c r="E1364" s="4">
        <v>1</v>
      </c>
      <c r="F1364" s="97">
        <f t="shared" si="43"/>
        <v>108.498677058898</v>
      </c>
      <c r="G1364" s="97">
        <f t="shared" si="42"/>
        <v>108.49867706000001</v>
      </c>
      <c r="H1364" s="98">
        <v>100.19709804999999</v>
      </c>
    </row>
    <row r="1365" spans="1:8" x14ac:dyDescent="0.3">
      <c r="A1365" s="7">
        <v>44046</v>
      </c>
      <c r="B1365" s="4" t="s">
        <v>42</v>
      </c>
      <c r="C1365" s="4" t="s">
        <v>43</v>
      </c>
      <c r="D1365" s="4">
        <v>0.48924000000000001</v>
      </c>
      <c r="E1365" s="4">
        <v>1</v>
      </c>
      <c r="F1365" s="97">
        <f t="shared" si="43"/>
        <v>108.50302729105999</v>
      </c>
      <c r="G1365" s="97">
        <f t="shared" si="42"/>
        <v>108.50302729000001</v>
      </c>
      <c r="H1365" s="98">
        <v>100.20111543</v>
      </c>
    </row>
    <row r="1366" spans="1:8" x14ac:dyDescent="0.3">
      <c r="A1366" s="7">
        <v>44047</v>
      </c>
      <c r="B1366" s="4" t="s">
        <v>42</v>
      </c>
      <c r="C1366" s="4" t="s">
        <v>43</v>
      </c>
      <c r="D1366" s="4">
        <v>0.49197000000000002</v>
      </c>
      <c r="E1366" s="4">
        <v>1</v>
      </c>
      <c r="F1366" s="97">
        <f t="shared" si="43"/>
        <v>108.504481647802</v>
      </c>
      <c r="G1366" s="97">
        <f t="shared" si="42"/>
        <v>108.50448165</v>
      </c>
      <c r="H1366" s="98">
        <v>100.20245851</v>
      </c>
    </row>
    <row r="1367" spans="1:8" x14ac:dyDescent="0.3">
      <c r="A1367" s="7">
        <v>44048</v>
      </c>
      <c r="B1367" s="4" t="s">
        <v>42</v>
      </c>
      <c r="C1367" s="4" t="s">
        <v>43</v>
      </c>
      <c r="D1367" s="4">
        <v>0.49304999999999999</v>
      </c>
      <c r="E1367" s="4">
        <v>1</v>
      </c>
      <c r="F1367" s="97">
        <f t="shared" si="43"/>
        <v>108.505944139579</v>
      </c>
      <c r="G1367" s="97">
        <f t="shared" si="42"/>
        <v>108.50594414</v>
      </c>
      <c r="H1367" s="98">
        <v>100.2038091</v>
      </c>
    </row>
    <row r="1368" spans="1:8" x14ac:dyDescent="0.3">
      <c r="A1368" s="7">
        <v>44049</v>
      </c>
      <c r="B1368" s="4" t="s">
        <v>42</v>
      </c>
      <c r="C1368" s="4" t="s">
        <v>43</v>
      </c>
      <c r="D1368" s="4">
        <v>0.49367</v>
      </c>
      <c r="E1368" s="4">
        <v>1</v>
      </c>
      <c r="F1368" s="97">
        <f t="shared" si="43"/>
        <v>108.50740986165501</v>
      </c>
      <c r="G1368" s="97">
        <f t="shared" si="42"/>
        <v>108.50740986</v>
      </c>
      <c r="H1368" s="98">
        <v>100.20516267000001</v>
      </c>
    </row>
    <row r="1369" spans="1:8" x14ac:dyDescent="0.3">
      <c r="A1369" s="7">
        <v>44050</v>
      </c>
      <c r="B1369" s="4" t="s">
        <v>42</v>
      </c>
      <c r="C1369" s="4" t="s">
        <v>43</v>
      </c>
      <c r="D1369" s="4">
        <v>0.49417</v>
      </c>
      <c r="E1369" s="4">
        <v>1</v>
      </c>
      <c r="F1369" s="97">
        <f t="shared" si="43"/>
        <v>108.508877446669</v>
      </c>
      <c r="G1369" s="97">
        <f t="shared" si="42"/>
        <v>108.50887745</v>
      </c>
      <c r="H1369" s="98">
        <v>100.20651796999999</v>
      </c>
    </row>
    <row r="1370" spans="1:8" x14ac:dyDescent="0.3">
      <c r="A1370" s="7">
        <v>44053</v>
      </c>
      <c r="B1370" s="4" t="s">
        <v>42</v>
      </c>
      <c r="C1370" s="4" t="s">
        <v>43</v>
      </c>
      <c r="D1370" s="4">
        <v>0.4924</v>
      </c>
      <c r="E1370" s="4">
        <v>1</v>
      </c>
      <c r="F1370" s="97">
        <f t="shared" si="43"/>
        <v>108.513284720529</v>
      </c>
      <c r="G1370" s="97">
        <f t="shared" si="42"/>
        <v>108.51328472</v>
      </c>
      <c r="H1370" s="98">
        <v>100.21058803</v>
      </c>
    </row>
    <row r="1371" spans="1:8" x14ac:dyDescent="0.3">
      <c r="A1371" s="7">
        <v>44054</v>
      </c>
      <c r="B1371" s="4" t="s">
        <v>42</v>
      </c>
      <c r="C1371" s="4" t="s">
        <v>43</v>
      </c>
      <c r="D1371" s="4">
        <v>0.48998999999999998</v>
      </c>
      <c r="E1371" s="4">
        <v>1</v>
      </c>
      <c r="F1371" s="97">
        <f t="shared" si="43"/>
        <v>108.514748609335</v>
      </c>
      <c r="G1371" s="97">
        <f t="shared" si="42"/>
        <v>108.51474861</v>
      </c>
      <c r="H1371" s="98">
        <v>100.21193991</v>
      </c>
    </row>
    <row r="1372" spans="1:8" x14ac:dyDescent="0.3">
      <c r="A1372" s="7">
        <v>44056</v>
      </c>
      <c r="B1372" s="4" t="s">
        <v>42</v>
      </c>
      <c r="C1372" s="4" t="s">
        <v>43</v>
      </c>
      <c r="D1372" s="4">
        <v>0.49220999999999998</v>
      </c>
      <c r="E1372" s="4">
        <v>1</v>
      </c>
      <c r="F1372" s="97">
        <f t="shared" si="43"/>
        <v>108.51766209655</v>
      </c>
      <c r="G1372" s="97">
        <f t="shared" si="42"/>
        <v>108.5176621</v>
      </c>
      <c r="H1372" s="98">
        <v>100.21463048</v>
      </c>
    </row>
    <row r="1373" spans="1:8" x14ac:dyDescent="0.3">
      <c r="A1373" s="7">
        <v>44057</v>
      </c>
      <c r="B1373" s="4" t="s">
        <v>42</v>
      </c>
      <c r="C1373" s="4" t="s">
        <v>43</v>
      </c>
      <c r="D1373" s="4">
        <v>0.49087999999999998</v>
      </c>
      <c r="E1373" s="4">
        <v>1</v>
      </c>
      <c r="F1373" s="97">
        <f t="shared" si="43"/>
        <v>108.519125479522</v>
      </c>
      <c r="G1373" s="97">
        <f t="shared" si="42"/>
        <v>108.51912548</v>
      </c>
      <c r="H1373" s="98">
        <v>100.21598188999999</v>
      </c>
    </row>
    <row r="1374" spans="1:8" x14ac:dyDescent="0.3">
      <c r="A1374" s="7">
        <v>44060</v>
      </c>
      <c r="B1374" s="4" t="s">
        <v>42</v>
      </c>
      <c r="C1374" s="4" t="s">
        <v>43</v>
      </c>
      <c r="D1374" s="4">
        <v>0.49234</v>
      </c>
      <c r="E1374" s="4">
        <v>1</v>
      </c>
      <c r="F1374" s="97">
        <f t="shared" si="43"/>
        <v>108.523503824863</v>
      </c>
      <c r="G1374" s="97">
        <f t="shared" si="42"/>
        <v>108.52350382</v>
      </c>
      <c r="H1374" s="98">
        <v>100.22002524</v>
      </c>
    </row>
    <row r="1375" spans="1:8" x14ac:dyDescent="0.3">
      <c r="A1375" s="7">
        <v>44061</v>
      </c>
      <c r="B1375" s="4" t="s">
        <v>42</v>
      </c>
      <c r="C1375" s="4" t="s">
        <v>43</v>
      </c>
      <c r="D1375" s="4">
        <v>0.49329000000000001</v>
      </c>
      <c r="E1375" s="4">
        <v>1</v>
      </c>
      <c r="F1375" s="97">
        <f t="shared" si="43"/>
        <v>108.52496767313301</v>
      </c>
      <c r="G1375" s="97">
        <f t="shared" si="42"/>
        <v>108.52496767</v>
      </c>
      <c r="H1375" s="98">
        <v>100.22137708</v>
      </c>
    </row>
    <row r="1376" spans="1:8" x14ac:dyDescent="0.3">
      <c r="A1376" s="7">
        <v>44062</v>
      </c>
      <c r="B1376" s="4" t="s">
        <v>42</v>
      </c>
      <c r="C1376" s="4" t="s">
        <v>43</v>
      </c>
      <c r="D1376" s="4">
        <v>0.49325000000000002</v>
      </c>
      <c r="E1376" s="4">
        <v>1</v>
      </c>
      <c r="F1376" s="97">
        <f t="shared" si="43"/>
        <v>108.526434365771</v>
      </c>
      <c r="G1376" s="97">
        <f t="shared" si="42"/>
        <v>108.52643437</v>
      </c>
      <c r="H1376" s="98">
        <v>100.22273155000001</v>
      </c>
    </row>
    <row r="1377" spans="1:8" x14ac:dyDescent="0.3">
      <c r="A1377" s="7">
        <v>44063</v>
      </c>
      <c r="B1377" s="4" t="s">
        <v>42</v>
      </c>
      <c r="C1377" s="4" t="s">
        <v>43</v>
      </c>
      <c r="D1377" s="4">
        <v>0.49401</v>
      </c>
      <c r="E1377" s="4">
        <v>1</v>
      </c>
      <c r="F1377" s="97">
        <f t="shared" si="43"/>
        <v>108.52790095929799</v>
      </c>
      <c r="G1377" s="97">
        <f t="shared" si="42"/>
        <v>108.52790096</v>
      </c>
      <c r="H1377" s="98">
        <v>100.22408593</v>
      </c>
    </row>
    <row r="1378" spans="1:8" x14ac:dyDescent="0.3">
      <c r="A1378" s="7">
        <v>44064</v>
      </c>
      <c r="B1378" s="4" t="s">
        <v>42</v>
      </c>
      <c r="C1378" s="4" t="s">
        <v>43</v>
      </c>
      <c r="D1378" s="4">
        <v>0.49199999999999999</v>
      </c>
      <c r="E1378" s="4">
        <v>1</v>
      </c>
      <c r="F1378" s="97">
        <f t="shared" si="43"/>
        <v>108.529369832404</v>
      </c>
      <c r="G1378" s="97">
        <f t="shared" si="42"/>
        <v>108.52936982999999</v>
      </c>
      <c r="H1378" s="98">
        <v>100.22544241999999</v>
      </c>
    </row>
    <row r="1379" spans="1:8" x14ac:dyDescent="0.3">
      <c r="A1379" s="7">
        <v>44067</v>
      </c>
      <c r="B1379" s="4" t="s">
        <v>42</v>
      </c>
      <c r="C1379" s="4" t="s">
        <v>43</v>
      </c>
      <c r="D1379" s="4">
        <v>0.49086999999999997</v>
      </c>
      <c r="E1379" s="4">
        <v>1</v>
      </c>
      <c r="F1379" s="97">
        <f t="shared" si="43"/>
        <v>108.53375858171501</v>
      </c>
      <c r="G1379" s="97">
        <f t="shared" si="42"/>
        <v>108.53375858</v>
      </c>
      <c r="H1379" s="98">
        <v>100.22949537</v>
      </c>
    </row>
    <row r="1380" spans="1:8" x14ac:dyDescent="0.3">
      <c r="A1380" s="7">
        <v>44068</v>
      </c>
      <c r="B1380" s="4" t="s">
        <v>42</v>
      </c>
      <c r="C1380" s="4" t="s">
        <v>43</v>
      </c>
      <c r="D1380" s="4">
        <v>0.49243999999999999</v>
      </c>
      <c r="E1380" s="4">
        <v>1</v>
      </c>
      <c r="F1380" s="97">
        <f t="shared" si="43"/>
        <v>108.535218197224</v>
      </c>
      <c r="G1380" s="97">
        <f t="shared" si="42"/>
        <v>108.5352182</v>
      </c>
      <c r="H1380" s="98">
        <v>100.23084331</v>
      </c>
    </row>
    <row r="1381" spans="1:8" x14ac:dyDescent="0.3">
      <c r="A1381" s="7">
        <v>44069</v>
      </c>
      <c r="B1381" s="4" t="s">
        <v>42</v>
      </c>
      <c r="C1381" s="4" t="s">
        <v>43</v>
      </c>
      <c r="D1381" s="4">
        <v>0.49251</v>
      </c>
      <c r="E1381" s="4">
        <v>1</v>
      </c>
      <c r="F1381" s="97">
        <f t="shared" si="43"/>
        <v>108.536682500864</v>
      </c>
      <c r="G1381" s="97">
        <f t="shared" si="42"/>
        <v>108.5366825</v>
      </c>
      <c r="H1381" s="98">
        <v>100.23219557</v>
      </c>
    </row>
    <row r="1382" spans="1:8" x14ac:dyDescent="0.3">
      <c r="A1382" s="7">
        <v>44070</v>
      </c>
      <c r="B1382" s="4" t="s">
        <v>42</v>
      </c>
      <c r="C1382" s="4" t="s">
        <v>43</v>
      </c>
      <c r="D1382" s="4">
        <v>0.48813000000000001</v>
      </c>
      <c r="E1382" s="4">
        <v>1</v>
      </c>
      <c r="F1382" s="97">
        <f t="shared" si="43"/>
        <v>108.538147032412</v>
      </c>
      <c r="G1382" s="97">
        <f t="shared" si="42"/>
        <v>108.53814703</v>
      </c>
      <c r="H1382" s="98">
        <v>100.23354805</v>
      </c>
    </row>
    <row r="1383" spans="1:8" x14ac:dyDescent="0.3">
      <c r="A1383" s="7">
        <v>44071</v>
      </c>
      <c r="B1383" s="4" t="s">
        <v>42</v>
      </c>
      <c r="C1383" s="4" t="s">
        <v>43</v>
      </c>
      <c r="D1383" s="4">
        <v>0.49223</v>
      </c>
      <c r="E1383" s="4">
        <v>1</v>
      </c>
      <c r="F1383" s="97">
        <f t="shared" si="43"/>
        <v>108.539598559144</v>
      </c>
      <c r="G1383" s="97">
        <f t="shared" si="42"/>
        <v>108.53959856</v>
      </c>
      <c r="H1383" s="98">
        <v>100.23488851</v>
      </c>
    </row>
    <row r="1384" spans="1:8" x14ac:dyDescent="0.3">
      <c r="A1384" s="7">
        <v>44074</v>
      </c>
      <c r="B1384" s="4" t="s">
        <v>42</v>
      </c>
      <c r="C1384" s="4" t="s">
        <v>43</v>
      </c>
      <c r="D1384" s="4">
        <v>0.48381999999999997</v>
      </c>
      <c r="E1384" s="4">
        <v>1</v>
      </c>
      <c r="F1384" s="97">
        <f t="shared" si="43"/>
        <v>108.543989773932</v>
      </c>
      <c r="G1384" s="97">
        <f t="shared" si="42"/>
        <v>108.54398977</v>
      </c>
      <c r="H1384" s="98">
        <v>100.23894374</v>
      </c>
    </row>
    <row r="1385" spans="1:8" x14ac:dyDescent="0.3">
      <c r="A1385" s="7">
        <v>44075</v>
      </c>
      <c r="B1385" s="4" t="s">
        <v>42</v>
      </c>
      <c r="C1385" s="4" t="s">
        <v>43</v>
      </c>
      <c r="D1385" s="4">
        <v>0.49025000000000002</v>
      </c>
      <c r="E1385" s="4">
        <v>1</v>
      </c>
      <c r="F1385" s="97">
        <f t="shared" si="43"/>
        <v>108.54542856169</v>
      </c>
      <c r="G1385" s="97">
        <f t="shared" si="42"/>
        <v>108.54542856</v>
      </c>
      <c r="H1385" s="98">
        <v>100.24027244</v>
      </c>
    </row>
    <row r="1386" spans="1:8" x14ac:dyDescent="0.3">
      <c r="A1386" s="7">
        <v>44076</v>
      </c>
      <c r="B1386" s="4" t="s">
        <v>42</v>
      </c>
      <c r="C1386" s="4" t="s">
        <v>43</v>
      </c>
      <c r="D1386" s="4">
        <v>0.49132999999999999</v>
      </c>
      <c r="E1386" s="4">
        <v>1</v>
      </c>
      <c r="F1386" s="97">
        <f t="shared" si="43"/>
        <v>108.546886490357</v>
      </c>
      <c r="G1386" s="97">
        <f t="shared" si="42"/>
        <v>108.54688649000001</v>
      </c>
      <c r="H1386" s="98">
        <v>100.24161882</v>
      </c>
    </row>
    <row r="1387" spans="1:8" x14ac:dyDescent="0.3">
      <c r="A1387" s="7">
        <v>44077</v>
      </c>
      <c r="B1387" s="4" t="s">
        <v>42</v>
      </c>
      <c r="C1387" s="4" t="s">
        <v>43</v>
      </c>
      <c r="D1387" s="4">
        <v>0.48873</v>
      </c>
      <c r="E1387" s="4">
        <v>1</v>
      </c>
      <c r="F1387" s="97">
        <f t="shared" si="43"/>
        <v>108.54834765040501</v>
      </c>
      <c r="G1387" s="97">
        <f t="shared" si="42"/>
        <v>108.54834765</v>
      </c>
      <c r="H1387" s="98">
        <v>100.24296818000001</v>
      </c>
    </row>
    <row r="1388" spans="1:8" x14ac:dyDescent="0.3">
      <c r="A1388" s="7">
        <v>44082</v>
      </c>
      <c r="B1388" s="4" t="s">
        <v>42</v>
      </c>
      <c r="C1388" s="4" t="s">
        <v>43</v>
      </c>
      <c r="D1388" s="4">
        <v>0.49073</v>
      </c>
      <c r="E1388" s="4">
        <v>1</v>
      </c>
      <c r="F1388" s="97">
        <f t="shared" si="43"/>
        <v>108.55561488793199</v>
      </c>
      <c r="G1388" s="97">
        <f t="shared" si="42"/>
        <v>108.55561489</v>
      </c>
      <c r="H1388" s="98">
        <v>100.24967938</v>
      </c>
    </row>
    <row r="1389" spans="1:8" x14ac:dyDescent="0.3">
      <c r="A1389" s="7">
        <v>44083</v>
      </c>
      <c r="B1389" s="4" t="s">
        <v>42</v>
      </c>
      <c r="C1389" s="4" t="s">
        <v>43</v>
      </c>
      <c r="D1389" s="4">
        <v>0.49308999999999997</v>
      </c>
      <c r="E1389" s="4">
        <v>1</v>
      </c>
      <c r="F1389" s="97">
        <f t="shared" si="43"/>
        <v>108.55707438099699</v>
      </c>
      <c r="G1389" s="97">
        <f t="shared" si="42"/>
        <v>108.55707438</v>
      </c>
      <c r="H1389" s="98">
        <v>100.2510272</v>
      </c>
    </row>
    <row r="1390" spans="1:8" x14ac:dyDescent="0.3">
      <c r="A1390" s="7">
        <v>44084</v>
      </c>
      <c r="B1390" s="4" t="s">
        <v>42</v>
      </c>
      <c r="C1390" s="4" t="s">
        <v>43</v>
      </c>
      <c r="D1390" s="4">
        <v>0.49352000000000001</v>
      </c>
      <c r="E1390" s="4">
        <v>1</v>
      </c>
      <c r="F1390" s="97">
        <f t="shared" si="43"/>
        <v>108.558540912718</v>
      </c>
      <c r="G1390" s="97">
        <f t="shared" si="42"/>
        <v>108.55854091</v>
      </c>
      <c r="H1390" s="98">
        <v>100.25238152999999</v>
      </c>
    </row>
    <row r="1391" spans="1:8" x14ac:dyDescent="0.3">
      <c r="A1391" s="7">
        <v>44085</v>
      </c>
      <c r="B1391" s="4" t="s">
        <v>42</v>
      </c>
      <c r="C1391" s="4" t="s">
        <v>43</v>
      </c>
      <c r="D1391" s="4">
        <v>0.49356</v>
      </c>
      <c r="E1391" s="4">
        <v>1</v>
      </c>
      <c r="F1391" s="97">
        <f t="shared" si="43"/>
        <v>108.560008743159</v>
      </c>
      <c r="G1391" s="97">
        <f t="shared" si="42"/>
        <v>108.56000874</v>
      </c>
      <c r="H1391" s="98">
        <v>100.25373705</v>
      </c>
    </row>
    <row r="1392" spans="1:8" x14ac:dyDescent="0.3">
      <c r="A1392" s="7">
        <v>44088</v>
      </c>
      <c r="B1392" s="4" t="s">
        <v>42</v>
      </c>
      <c r="C1392" s="4" t="s">
        <v>43</v>
      </c>
      <c r="D1392" s="4">
        <v>0.49148999999999998</v>
      </c>
      <c r="E1392" s="4">
        <v>1</v>
      </c>
      <c r="F1392" s="97">
        <f t="shared" si="43"/>
        <v>108.56441265093299</v>
      </c>
      <c r="G1392" s="97">
        <f t="shared" si="42"/>
        <v>108.56441264999999</v>
      </c>
      <c r="H1392" s="98">
        <v>100.25780399999999</v>
      </c>
    </row>
    <row r="1393" spans="1:8" x14ac:dyDescent="0.3">
      <c r="A1393" s="7">
        <v>44089</v>
      </c>
      <c r="B1393" s="4" t="s">
        <v>42</v>
      </c>
      <c r="C1393" s="4" t="s">
        <v>43</v>
      </c>
      <c r="D1393" s="4">
        <v>0.49303999999999998</v>
      </c>
      <c r="E1393" s="4">
        <v>1</v>
      </c>
      <c r="F1393" s="97">
        <f t="shared" si="43"/>
        <v>108.565874522801</v>
      </c>
      <c r="G1393" s="97">
        <f t="shared" si="42"/>
        <v>108.56587451999999</v>
      </c>
      <c r="H1393" s="98">
        <v>100.25915402</v>
      </c>
    </row>
    <row r="1394" spans="1:8" x14ac:dyDescent="0.3">
      <c r="A1394" s="7">
        <v>44090</v>
      </c>
      <c r="B1394" s="4" t="s">
        <v>42</v>
      </c>
      <c r="C1394" s="4" t="s">
        <v>43</v>
      </c>
      <c r="D1394" s="4">
        <v>0.49199999999999999</v>
      </c>
      <c r="E1394" s="4">
        <v>1</v>
      </c>
      <c r="F1394" s="97">
        <f t="shared" si="43"/>
        <v>108.567341024686</v>
      </c>
      <c r="G1394" s="97">
        <f t="shared" si="42"/>
        <v>108.56734102</v>
      </c>
      <c r="H1394" s="98">
        <v>100.26050831000001</v>
      </c>
    </row>
    <row r="1395" spans="1:8" x14ac:dyDescent="0.3">
      <c r="A1395" s="7">
        <v>44091</v>
      </c>
      <c r="B1395" s="4" t="s">
        <v>42</v>
      </c>
      <c r="C1395" s="4" t="s">
        <v>43</v>
      </c>
      <c r="D1395" s="4">
        <v>0.49448999999999999</v>
      </c>
      <c r="E1395" s="4">
        <v>1</v>
      </c>
      <c r="F1395" s="97">
        <f t="shared" si="43"/>
        <v>108.568804452954</v>
      </c>
      <c r="G1395" s="97">
        <f t="shared" si="42"/>
        <v>108.56880445</v>
      </c>
      <c r="H1395" s="98">
        <v>100.26185977</v>
      </c>
    </row>
    <row r="1396" spans="1:8" x14ac:dyDescent="0.3">
      <c r="A1396" s="7">
        <v>44092</v>
      </c>
      <c r="B1396" s="4" t="s">
        <v>42</v>
      </c>
      <c r="C1396" s="4" t="s">
        <v>43</v>
      </c>
      <c r="D1396" s="4">
        <v>0.49318000000000001</v>
      </c>
      <c r="E1396" s="4">
        <v>1</v>
      </c>
      <c r="F1396" s="97">
        <f t="shared" si="43"/>
        <v>108.570275307423</v>
      </c>
      <c r="G1396" s="97">
        <f t="shared" si="42"/>
        <v>108.57027531</v>
      </c>
      <c r="H1396" s="98">
        <v>100.26321808</v>
      </c>
    </row>
    <row r="1397" spans="1:8" x14ac:dyDescent="0.3">
      <c r="A1397" s="7">
        <v>44095</v>
      </c>
      <c r="B1397" s="4" t="s">
        <v>42</v>
      </c>
      <c r="C1397" s="4" t="s">
        <v>43</v>
      </c>
      <c r="D1397" s="4">
        <v>0.49232999999999999</v>
      </c>
      <c r="E1397" s="4">
        <v>1</v>
      </c>
      <c r="F1397" s="97">
        <f t="shared" si="43"/>
        <v>108.57467624071499</v>
      </c>
      <c r="G1397" s="97">
        <f t="shared" si="42"/>
        <v>108.57467624</v>
      </c>
      <c r="H1397" s="98">
        <v>100.26728229</v>
      </c>
    </row>
    <row r="1398" spans="1:8" x14ac:dyDescent="0.3">
      <c r="A1398" s="7">
        <v>44096</v>
      </c>
      <c r="B1398" s="4" t="s">
        <v>42</v>
      </c>
      <c r="C1398" s="4" t="s">
        <v>43</v>
      </c>
      <c r="D1398" s="4">
        <v>0.49442999999999998</v>
      </c>
      <c r="E1398" s="4">
        <v>1</v>
      </c>
      <c r="F1398" s="97">
        <f t="shared" si="43"/>
        <v>108.576140749492</v>
      </c>
      <c r="G1398" s="97">
        <f t="shared" si="42"/>
        <v>108.57614074999999</v>
      </c>
      <c r="H1398" s="98">
        <v>100.26863474</v>
      </c>
    </row>
    <row r="1399" spans="1:8" x14ac:dyDescent="0.3">
      <c r="A1399" s="7">
        <v>44097</v>
      </c>
      <c r="B1399" s="4" t="s">
        <v>42</v>
      </c>
      <c r="C1399" s="4" t="s">
        <v>43</v>
      </c>
      <c r="D1399" s="4">
        <v>0.49154999999999999</v>
      </c>
      <c r="E1399" s="4">
        <v>1</v>
      </c>
      <c r="F1399" s="97">
        <f t="shared" si="43"/>
        <v>108.57761152486999</v>
      </c>
      <c r="G1399" s="97">
        <f t="shared" si="42"/>
        <v>108.57761152</v>
      </c>
      <c r="H1399" s="98">
        <v>100.26999298</v>
      </c>
    </row>
    <row r="1400" spans="1:8" x14ac:dyDescent="0.3">
      <c r="A1400" s="7">
        <v>44098</v>
      </c>
      <c r="B1400" s="4" t="s">
        <v>42</v>
      </c>
      <c r="C1400" s="4" t="s">
        <v>43</v>
      </c>
      <c r="D1400" s="4">
        <v>0.48875000000000002</v>
      </c>
      <c r="E1400" s="4">
        <v>1</v>
      </c>
      <c r="F1400" s="97">
        <f t="shared" si="43"/>
        <v>108.579073752951</v>
      </c>
      <c r="G1400" s="97">
        <f t="shared" si="42"/>
        <v>108.57907375000001</v>
      </c>
      <c r="H1400" s="98">
        <v>100.27134332999999</v>
      </c>
    </row>
    <row r="1401" spans="1:8" x14ac:dyDescent="0.3">
      <c r="A1401" s="7">
        <v>44099</v>
      </c>
      <c r="B1401" s="4" t="s">
        <v>42</v>
      </c>
      <c r="C1401" s="4" t="s">
        <v>43</v>
      </c>
      <c r="D1401" s="4">
        <v>0.49016999999999999</v>
      </c>
      <c r="E1401" s="4">
        <v>1</v>
      </c>
      <c r="F1401" s="97">
        <f t="shared" si="43"/>
        <v>108.58052767137001</v>
      </c>
      <c r="G1401" s="97">
        <f t="shared" si="42"/>
        <v>108.58052767</v>
      </c>
      <c r="H1401" s="98">
        <v>100.27268601</v>
      </c>
    </row>
    <row r="1402" spans="1:8" x14ac:dyDescent="0.3">
      <c r="A1402" s="7">
        <v>44102</v>
      </c>
      <c r="B1402" s="4" t="s">
        <v>42</v>
      </c>
      <c r="C1402" s="4" t="s">
        <v>43</v>
      </c>
      <c r="D1402" s="4">
        <v>0.48964000000000002</v>
      </c>
      <c r="E1402" s="4">
        <v>1</v>
      </c>
      <c r="F1402" s="97">
        <f t="shared" si="43"/>
        <v>108.58490215771999</v>
      </c>
      <c r="G1402" s="97">
        <f t="shared" si="42"/>
        <v>108.58490216</v>
      </c>
      <c r="H1402" s="98">
        <v>100.27672579</v>
      </c>
    </row>
    <row r="1403" spans="1:8" x14ac:dyDescent="0.3">
      <c r="A1403" s="7">
        <v>44103</v>
      </c>
      <c r="B1403" s="4" t="s">
        <v>42</v>
      </c>
      <c r="C1403" s="4" t="s">
        <v>43</v>
      </c>
      <c r="D1403" s="4">
        <v>0.4909</v>
      </c>
      <c r="E1403" s="4">
        <v>1</v>
      </c>
      <c r="F1403" s="97">
        <f t="shared" si="43"/>
        <v>108.58635880187001</v>
      </c>
      <c r="G1403" s="97">
        <f t="shared" si="42"/>
        <v>108.5863588</v>
      </c>
      <c r="H1403" s="98">
        <v>100.27807098</v>
      </c>
    </row>
    <row r="1404" spans="1:8" x14ac:dyDescent="0.3">
      <c r="A1404" s="7">
        <v>44104</v>
      </c>
      <c r="B1404" s="4" t="s">
        <v>42</v>
      </c>
      <c r="C1404" s="4" t="s">
        <v>43</v>
      </c>
      <c r="D1404" s="4">
        <v>0.48836000000000002</v>
      </c>
      <c r="E1404" s="4">
        <v>1</v>
      </c>
      <c r="F1404" s="97">
        <f t="shared" si="43"/>
        <v>108.58781921402201</v>
      </c>
      <c r="G1404" s="97">
        <f t="shared" si="42"/>
        <v>108.58781921000001</v>
      </c>
      <c r="H1404" s="98">
        <v>100.27941964999999</v>
      </c>
    </row>
    <row r="1405" spans="1:8" x14ac:dyDescent="0.3">
      <c r="A1405" s="7">
        <v>44105</v>
      </c>
      <c r="B1405" s="4" t="s">
        <v>42</v>
      </c>
      <c r="C1405" s="4" t="s">
        <v>43</v>
      </c>
      <c r="D1405" s="4">
        <v>0.49292999999999998</v>
      </c>
      <c r="E1405" s="4">
        <v>1</v>
      </c>
      <c r="F1405" s="97">
        <f t="shared" si="43"/>
        <v>108.589272089293</v>
      </c>
      <c r="G1405" s="97">
        <f t="shared" si="42"/>
        <v>108.58927208999999</v>
      </c>
      <c r="H1405" s="98">
        <v>100.28076136</v>
      </c>
    </row>
    <row r="1406" spans="1:8" x14ac:dyDescent="0.3">
      <c r="A1406" s="7">
        <v>44106</v>
      </c>
      <c r="B1406" s="4" t="s">
        <v>42</v>
      </c>
      <c r="C1406" s="4" t="s">
        <v>43</v>
      </c>
      <c r="D1406" s="4">
        <v>0.49335000000000001</v>
      </c>
      <c r="E1406" s="4">
        <v>1</v>
      </c>
      <c r="F1406" s="97">
        <f t="shared" si="43"/>
        <v>108.590738579975</v>
      </c>
      <c r="G1406" s="97">
        <f t="shared" si="42"/>
        <v>108.59073857999999</v>
      </c>
      <c r="H1406" s="98">
        <v>100.28211564999999</v>
      </c>
    </row>
    <row r="1407" spans="1:8" x14ac:dyDescent="0.3">
      <c r="A1407" s="7">
        <v>44109</v>
      </c>
      <c r="B1407" s="4" t="s">
        <v>42</v>
      </c>
      <c r="C1407" s="4" t="s">
        <v>43</v>
      </c>
      <c r="D1407" s="4">
        <v>0.49057000000000001</v>
      </c>
      <c r="E1407" s="4">
        <v>1</v>
      </c>
      <c r="F1407" s="97">
        <f t="shared" si="43"/>
        <v>108.59514186004699</v>
      </c>
      <c r="G1407" s="97">
        <f t="shared" si="42"/>
        <v>108.59514186</v>
      </c>
      <c r="H1407" s="98">
        <v>100.28618202</v>
      </c>
    </row>
    <row r="1408" spans="1:8" x14ac:dyDescent="0.3">
      <c r="A1408" s="7">
        <v>44110</v>
      </c>
      <c r="B1408" s="4" t="s">
        <v>42</v>
      </c>
      <c r="C1408" s="4" t="s">
        <v>43</v>
      </c>
      <c r="D1408" s="4">
        <v>0.49412</v>
      </c>
      <c r="E1408" s="4">
        <v>1</v>
      </c>
      <c r="F1408" s="97">
        <f t="shared" si="43"/>
        <v>108.59660140850499</v>
      </c>
      <c r="G1408" s="97">
        <f t="shared" si="42"/>
        <v>108.59660141000001</v>
      </c>
      <c r="H1408" s="98">
        <v>100.28752989</v>
      </c>
    </row>
    <row r="1409" spans="1:8" x14ac:dyDescent="0.3">
      <c r="A1409" s="7">
        <v>44111</v>
      </c>
      <c r="B1409" s="4" t="s">
        <v>42</v>
      </c>
      <c r="C1409" s="4" t="s">
        <v>43</v>
      </c>
      <c r="D1409" s="4">
        <v>0.49448999999999999</v>
      </c>
      <c r="E1409" s="4">
        <v>1</v>
      </c>
      <c r="F1409" s="97">
        <f t="shared" si="43"/>
        <v>108.598071538716</v>
      </c>
      <c r="G1409" s="97">
        <f t="shared" si="42"/>
        <v>108.59807154000001</v>
      </c>
      <c r="H1409" s="98">
        <v>100.28888754</v>
      </c>
    </row>
    <row r="1410" spans="1:8" x14ac:dyDescent="0.3">
      <c r="A1410" s="7">
        <v>44112</v>
      </c>
      <c r="B1410" s="4" t="s">
        <v>42</v>
      </c>
      <c r="C1410" s="4" t="s">
        <v>43</v>
      </c>
      <c r="D1410" s="4">
        <v>0.49406</v>
      </c>
      <c r="E1410" s="4">
        <v>1</v>
      </c>
      <c r="F1410" s="97">
        <f t="shared" si="43"/>
        <v>108.599542789685</v>
      </c>
      <c r="G1410" s="97">
        <f t="shared" si="42"/>
        <v>108.59954279</v>
      </c>
      <c r="H1410" s="98">
        <v>100.29024622</v>
      </c>
    </row>
    <row r="1411" spans="1:8" x14ac:dyDescent="0.3">
      <c r="A1411" s="7">
        <v>44113</v>
      </c>
      <c r="B1411" s="4" t="s">
        <v>42</v>
      </c>
      <c r="C1411" s="4" t="s">
        <v>43</v>
      </c>
      <c r="D1411" s="4">
        <v>0.49265999999999999</v>
      </c>
      <c r="E1411" s="4">
        <v>1</v>
      </c>
      <c r="F1411" s="97">
        <f t="shared" si="43"/>
        <v>108.601012781195</v>
      </c>
      <c r="G1411" s="97">
        <f t="shared" ref="G1411:G1426" si="44">ROUND(F1411,8)</f>
        <v>108.60101278</v>
      </c>
      <c r="H1411" s="98">
        <v>100.29160374</v>
      </c>
    </row>
    <row r="1412" spans="1:8" x14ac:dyDescent="0.3">
      <c r="A1412" s="7">
        <v>44116</v>
      </c>
      <c r="B1412" s="4" t="s">
        <v>42</v>
      </c>
      <c r="C1412" s="4" t="s">
        <v>43</v>
      </c>
      <c r="D1412" s="4">
        <v>0.49417</v>
      </c>
      <c r="E1412" s="4">
        <v>1</v>
      </c>
      <c r="F1412" s="97">
        <f t="shared" ref="F1412:F1426" si="45">ROUND(F1411*(ROUND(1+D1411%*((A1412-A1411)/365),20)),20)</f>
        <v>108.60541031886299</v>
      </c>
      <c r="G1412" s="97">
        <f t="shared" si="44"/>
        <v>108.60541032</v>
      </c>
      <c r="H1412" s="98">
        <v>100.2956648</v>
      </c>
    </row>
    <row r="1413" spans="1:8" x14ac:dyDescent="0.3">
      <c r="A1413" s="7">
        <v>44118</v>
      </c>
      <c r="B1413" s="4" t="s">
        <v>42</v>
      </c>
      <c r="C1413" s="4" t="s">
        <v>43</v>
      </c>
      <c r="D1413" s="4">
        <v>0.49101</v>
      </c>
      <c r="E1413" s="4">
        <v>1</v>
      </c>
      <c r="F1413" s="97">
        <f t="shared" si="45"/>
        <v>108.608351115335</v>
      </c>
      <c r="G1413" s="97">
        <f t="shared" si="44"/>
        <v>108.60835111999999</v>
      </c>
      <c r="H1413" s="98">
        <v>100.29838058999999</v>
      </c>
    </row>
    <row r="1414" spans="1:8" x14ac:dyDescent="0.3">
      <c r="A1414" s="7">
        <v>44119</v>
      </c>
      <c r="B1414" s="4" t="s">
        <v>42</v>
      </c>
      <c r="C1414" s="4" t="s">
        <v>43</v>
      </c>
      <c r="D1414" s="4">
        <v>0.49331000000000003</v>
      </c>
      <c r="E1414" s="4">
        <v>1</v>
      </c>
      <c r="F1414" s="97">
        <f t="shared" si="45"/>
        <v>108.60981215058101</v>
      </c>
      <c r="G1414" s="97">
        <f t="shared" si="44"/>
        <v>108.60981215</v>
      </c>
      <c r="H1414" s="98">
        <v>100.29972984</v>
      </c>
    </row>
    <row r="1415" spans="1:8" x14ac:dyDescent="0.3">
      <c r="A1415" s="7">
        <v>44120</v>
      </c>
      <c r="B1415" s="4" t="s">
        <v>42</v>
      </c>
      <c r="C1415" s="4" t="s">
        <v>43</v>
      </c>
      <c r="D1415" s="4">
        <v>0.49101</v>
      </c>
      <c r="E1415" s="4">
        <v>1</v>
      </c>
      <c r="F1415" s="97">
        <f t="shared" si="45"/>
        <v>108.611280049388</v>
      </c>
      <c r="G1415" s="97">
        <f t="shared" si="44"/>
        <v>108.61128005</v>
      </c>
      <c r="H1415" s="98">
        <v>100.30108542000001</v>
      </c>
    </row>
    <row r="1416" spans="1:8" x14ac:dyDescent="0.3">
      <c r="A1416" s="7">
        <v>44123</v>
      </c>
      <c r="B1416" s="4" t="s">
        <v>42</v>
      </c>
      <c r="C1416" s="4" t="s">
        <v>43</v>
      </c>
      <c r="D1416" s="4">
        <v>0.49185000000000001</v>
      </c>
      <c r="E1416" s="4">
        <v>1</v>
      </c>
      <c r="F1416" s="97">
        <f t="shared" si="45"/>
        <v>108.61566327332901</v>
      </c>
      <c r="G1416" s="97">
        <f t="shared" si="44"/>
        <v>108.61566327</v>
      </c>
      <c r="H1416" s="98">
        <v>100.30513327</v>
      </c>
    </row>
    <row r="1417" spans="1:8" x14ac:dyDescent="0.3">
      <c r="A1417" s="7">
        <v>44124</v>
      </c>
      <c r="B1417" s="4" t="s">
        <v>42</v>
      </c>
      <c r="C1417" s="4" t="s">
        <v>43</v>
      </c>
      <c r="D1417" s="4">
        <v>0.49059000000000003</v>
      </c>
      <c r="E1417" s="4">
        <v>1</v>
      </c>
      <c r="F1417" s="97">
        <f t="shared" si="45"/>
        <v>108.61712690658899</v>
      </c>
      <c r="G1417" s="97">
        <f t="shared" si="44"/>
        <v>108.61712691</v>
      </c>
      <c r="H1417" s="98">
        <v>100.30648492</v>
      </c>
    </row>
    <row r="1418" spans="1:8" x14ac:dyDescent="0.3">
      <c r="A1418" s="7">
        <v>44125</v>
      </c>
      <c r="B1418" s="4" t="s">
        <v>42</v>
      </c>
      <c r="C1418" s="4" t="s">
        <v>43</v>
      </c>
      <c r="D1418" s="4">
        <v>0.49160999999999999</v>
      </c>
      <c r="E1418" s="4">
        <v>1</v>
      </c>
      <c r="F1418" s="97">
        <f t="shared" si="45"/>
        <v>108.618586810049</v>
      </c>
      <c r="G1418" s="97">
        <f t="shared" si="44"/>
        <v>108.61858681</v>
      </c>
      <c r="H1418" s="98">
        <v>100.30783312</v>
      </c>
    </row>
    <row r="1419" spans="1:8" x14ac:dyDescent="0.3">
      <c r="A1419" s="7">
        <v>44126</v>
      </c>
      <c r="B1419" s="4" t="s">
        <v>42</v>
      </c>
      <c r="C1419" s="4" t="s">
        <v>43</v>
      </c>
      <c r="D1419" s="4">
        <v>0.49264000000000002</v>
      </c>
      <c r="E1419" s="4">
        <v>1</v>
      </c>
      <c r="F1419" s="97">
        <f t="shared" si="45"/>
        <v>108.6200497685</v>
      </c>
      <c r="G1419" s="97">
        <f t="shared" si="44"/>
        <v>108.62004976999999</v>
      </c>
      <c r="H1419" s="98">
        <v>100.30918414</v>
      </c>
    </row>
    <row r="1420" spans="1:8" x14ac:dyDescent="0.3">
      <c r="A1420" s="7">
        <v>44130</v>
      </c>
      <c r="B1420" s="4" t="s">
        <v>42</v>
      </c>
      <c r="C1420" s="4" t="s">
        <v>43</v>
      </c>
      <c r="D1420" s="4">
        <v>0.49037999999999998</v>
      </c>
      <c r="E1420" s="4">
        <v>1</v>
      </c>
      <c r="F1420" s="97">
        <f t="shared" si="45"/>
        <v>108.625913941796</v>
      </c>
      <c r="G1420" s="97">
        <f t="shared" si="44"/>
        <v>108.62591394</v>
      </c>
      <c r="H1420" s="98">
        <v>100.31459963</v>
      </c>
    </row>
    <row r="1421" spans="1:8" x14ac:dyDescent="0.3">
      <c r="A1421" s="7">
        <v>44131</v>
      </c>
      <c r="B1421" s="4" t="s">
        <v>42</v>
      </c>
      <c r="C1421" s="4" t="s">
        <v>43</v>
      </c>
      <c r="D1421" s="4">
        <v>0.49217</v>
      </c>
      <c r="E1421" s="4">
        <v>1</v>
      </c>
      <c r="F1421" s="97">
        <f t="shared" si="45"/>
        <v>108.62737333839</v>
      </c>
      <c r="G1421" s="97">
        <f t="shared" si="44"/>
        <v>108.62737334000001</v>
      </c>
      <c r="H1421" s="98">
        <v>100.31594736</v>
      </c>
    </row>
    <row r="1422" spans="1:8" x14ac:dyDescent="0.3">
      <c r="A1422" s="7">
        <v>44132</v>
      </c>
      <c r="B1422" s="4" t="s">
        <v>42</v>
      </c>
      <c r="C1422" s="4" t="s">
        <v>43</v>
      </c>
      <c r="D1422" s="4">
        <v>0.49192000000000002</v>
      </c>
      <c r="E1422" s="4">
        <v>1</v>
      </c>
      <c r="F1422" s="97">
        <f t="shared" si="45"/>
        <v>108.628838081797</v>
      </c>
      <c r="G1422" s="97">
        <f t="shared" si="44"/>
        <v>108.62883807999999</v>
      </c>
      <c r="H1422" s="98">
        <v>100.31730003</v>
      </c>
    </row>
    <row r="1423" spans="1:8" x14ac:dyDescent="0.3">
      <c r="A1423" s="7">
        <v>44133</v>
      </c>
      <c r="B1423" s="4" t="s">
        <v>42</v>
      </c>
      <c r="C1423" s="4" t="s">
        <v>43</v>
      </c>
      <c r="D1423" s="4">
        <v>0.49126999999999998</v>
      </c>
      <c r="E1423" s="4">
        <v>1</v>
      </c>
      <c r="F1423" s="97">
        <f t="shared" si="45"/>
        <v>108.630302100921</v>
      </c>
      <c r="G1423" s="97">
        <f t="shared" si="44"/>
        <v>108.63030209999999</v>
      </c>
      <c r="H1423" s="98">
        <v>100.31865204</v>
      </c>
    </row>
    <row r="1424" spans="1:8" x14ac:dyDescent="0.3">
      <c r="A1424" s="7">
        <v>44134</v>
      </c>
      <c r="B1424" s="4" t="s">
        <v>42</v>
      </c>
      <c r="C1424" s="4" t="s">
        <v>43</v>
      </c>
      <c r="D1424" s="4">
        <v>0.48105999999999999</v>
      </c>
      <c r="E1424" s="4">
        <v>1</v>
      </c>
      <c r="F1424" s="97">
        <f t="shared" si="45"/>
        <v>108.631764205263</v>
      </c>
      <c r="G1424" s="97">
        <f t="shared" si="44"/>
        <v>108.63176421</v>
      </c>
      <c r="H1424" s="98">
        <v>100.32000227</v>
      </c>
    </row>
    <row r="1425" spans="1:8" x14ac:dyDescent="0.3">
      <c r="A1425" s="7">
        <v>44137</v>
      </c>
      <c r="B1425" s="4" t="s">
        <v>42</v>
      </c>
      <c r="C1425" s="4" t="s">
        <v>43</v>
      </c>
      <c r="D1425" s="4">
        <v>0.48732999999999999</v>
      </c>
      <c r="E1425" s="4">
        <v>1</v>
      </c>
      <c r="F1425" s="97">
        <f t="shared" si="45"/>
        <v>108.636059415933</v>
      </c>
      <c r="G1425" s="97">
        <f t="shared" si="44"/>
        <v>108.63605942</v>
      </c>
      <c r="H1425" s="98">
        <v>100.32396884000001</v>
      </c>
    </row>
    <row r="1426" spans="1:8" x14ac:dyDescent="0.3">
      <c r="A1426" s="7">
        <v>44138</v>
      </c>
      <c r="B1426" s="4" t="s">
        <v>42</v>
      </c>
      <c r="C1426" s="4" t="s">
        <v>43</v>
      </c>
      <c r="D1426" s="4">
        <v>0.49146000000000001</v>
      </c>
      <c r="E1426" s="4">
        <v>1</v>
      </c>
      <c r="F1426" s="97">
        <f t="shared" si="45"/>
        <v>108.63750987102399</v>
      </c>
      <c r="G1426" s="97">
        <f t="shared" si="44"/>
        <v>108.63750987</v>
      </c>
      <c r="H1426" s="98">
        <v>100.32530832</v>
      </c>
    </row>
    <row r="1427" spans="1:8" x14ac:dyDescent="0.3">
      <c r="A1427" s="7"/>
      <c r="B1427" s="4"/>
      <c r="C1427" s="4"/>
      <c r="D1427" s="4"/>
      <c r="E1427" s="4"/>
      <c r="F1427" s="97"/>
      <c r="G1427" s="97"/>
      <c r="H1427" s="98"/>
    </row>
    <row r="1428" spans="1:8" x14ac:dyDescent="0.3">
      <c r="A1428" s="7"/>
      <c r="B1428" s="4"/>
      <c r="C1428" s="4"/>
      <c r="D1428" s="4"/>
      <c r="E1428" s="4"/>
      <c r="F1428" s="97"/>
      <c r="G1428" s="97"/>
      <c r="H1428" s="98"/>
    </row>
    <row r="1429" spans="1:8" x14ac:dyDescent="0.3">
      <c r="A1429" s="7"/>
      <c r="B1429" s="4"/>
      <c r="C1429" s="4"/>
      <c r="D1429" s="4"/>
      <c r="E1429" s="4"/>
      <c r="F1429" s="97"/>
      <c r="G1429" s="97"/>
      <c r="H1429" s="98"/>
    </row>
    <row r="1430" spans="1:8" x14ac:dyDescent="0.3">
      <c r="A1430" s="7"/>
      <c r="B1430" s="4"/>
      <c r="C1430" s="4"/>
      <c r="D1430" s="4"/>
      <c r="E1430" s="4"/>
      <c r="F1430" s="97"/>
      <c r="G1430" s="97"/>
      <c r="H1430" s="98"/>
    </row>
    <row r="1431" spans="1:8" x14ac:dyDescent="0.3">
      <c r="A1431" s="7"/>
      <c r="B1431" s="4"/>
      <c r="C1431" s="4"/>
      <c r="D1431" s="4"/>
      <c r="E1431" s="4"/>
      <c r="F1431" s="97"/>
      <c r="G1431" s="97"/>
      <c r="H1431" s="98"/>
    </row>
    <row r="1432" spans="1:8" x14ac:dyDescent="0.3">
      <c r="A1432" s="7"/>
      <c r="B1432" s="4"/>
      <c r="C1432" s="4"/>
      <c r="D1432" s="4"/>
      <c r="E1432" s="4"/>
      <c r="F1432" s="97"/>
      <c r="G1432" s="97"/>
      <c r="H1432" s="98"/>
    </row>
    <row r="1433" spans="1:8" x14ac:dyDescent="0.3">
      <c r="A1433" s="7"/>
      <c r="B1433" s="4"/>
      <c r="C1433" s="4"/>
      <c r="D1433" s="4"/>
      <c r="E1433" s="4"/>
      <c r="F1433" s="97"/>
      <c r="G1433" s="97"/>
      <c r="H1433" s="98"/>
    </row>
    <row r="1434" spans="1:8" x14ac:dyDescent="0.3">
      <c r="A1434" s="7"/>
      <c r="B1434" s="4"/>
      <c r="C1434" s="4"/>
      <c r="D1434" s="4"/>
      <c r="E1434" s="4"/>
      <c r="F1434" s="97"/>
      <c r="G1434" s="97"/>
      <c r="H1434" s="98"/>
    </row>
    <row r="1435" spans="1:8" x14ac:dyDescent="0.3">
      <c r="A1435" s="7"/>
      <c r="B1435" s="4"/>
      <c r="C1435" s="4"/>
      <c r="D1435" s="4"/>
      <c r="E1435" s="4"/>
      <c r="F1435" s="97"/>
      <c r="G1435" s="97"/>
      <c r="H1435" s="98"/>
    </row>
    <row r="1436" spans="1:8" x14ac:dyDescent="0.3">
      <c r="A1436" s="7"/>
      <c r="B1436" s="4"/>
      <c r="C1436" s="4"/>
      <c r="D1436" s="4"/>
      <c r="E1436" s="4"/>
      <c r="F1436" s="97"/>
      <c r="G1436" s="97"/>
      <c r="H1436" s="98"/>
    </row>
    <row r="1437" spans="1:8" x14ac:dyDescent="0.3">
      <c r="A1437" s="7"/>
      <c r="B1437" s="4"/>
      <c r="C1437" s="4"/>
      <c r="D1437" s="4"/>
      <c r="E1437" s="4"/>
      <c r="F1437" s="97"/>
      <c r="G1437" s="97"/>
      <c r="H1437" s="98"/>
    </row>
    <row r="1438" spans="1:8" x14ac:dyDescent="0.3">
      <c r="A1438" s="7"/>
      <c r="B1438" s="4"/>
      <c r="C1438" s="4"/>
      <c r="D1438" s="4"/>
      <c r="E1438" s="4"/>
      <c r="F1438" s="97"/>
      <c r="G1438" s="97"/>
      <c r="H1438" s="98"/>
    </row>
    <row r="1439" spans="1:8" x14ac:dyDescent="0.3">
      <c r="A1439" s="7"/>
      <c r="B1439" s="4"/>
      <c r="C1439" s="4"/>
      <c r="D1439" s="4"/>
      <c r="E1439" s="4"/>
      <c r="F1439" s="97"/>
      <c r="G1439" s="97"/>
      <c r="H1439" s="98"/>
    </row>
    <row r="1440" spans="1:8" x14ac:dyDescent="0.3">
      <c r="A1440" s="7"/>
      <c r="B1440" s="4"/>
      <c r="C1440" s="4"/>
      <c r="D1440" s="4"/>
      <c r="E1440" s="4"/>
      <c r="F1440" s="97"/>
      <c r="G1440" s="97"/>
      <c r="H1440" s="98"/>
    </row>
    <row r="1441" spans="1:8" x14ac:dyDescent="0.3">
      <c r="A1441" s="7"/>
      <c r="B1441" s="4"/>
      <c r="C1441" s="4"/>
      <c r="D1441" s="4"/>
      <c r="E1441" s="4"/>
      <c r="F1441" s="97"/>
      <c r="G1441" s="97"/>
      <c r="H1441" s="98"/>
    </row>
    <row r="1442" spans="1:8" x14ac:dyDescent="0.3">
      <c r="A1442" s="7"/>
      <c r="B1442" s="4"/>
      <c r="C1442" s="4"/>
      <c r="D1442" s="4"/>
      <c r="E1442" s="4"/>
      <c r="F1442" s="97"/>
      <c r="G1442" s="97"/>
      <c r="H1442" s="98"/>
    </row>
    <row r="1443" spans="1:8" x14ac:dyDescent="0.3">
      <c r="A1443" s="7"/>
      <c r="B1443" s="4"/>
      <c r="C1443" s="4"/>
      <c r="D1443" s="4"/>
      <c r="E1443" s="4"/>
      <c r="F1443" s="97"/>
      <c r="G1443" s="97"/>
      <c r="H1443" s="98"/>
    </row>
    <row r="1444" spans="1:8" x14ac:dyDescent="0.3">
      <c r="A1444" s="7"/>
      <c r="B1444" s="4"/>
      <c r="C1444" s="4"/>
      <c r="D1444" s="4"/>
      <c r="E1444" s="4"/>
      <c r="F1444" s="97"/>
      <c r="G1444" s="97"/>
      <c r="H1444" s="98"/>
    </row>
    <row r="1445" spans="1:8" x14ac:dyDescent="0.3">
      <c r="A1445" s="7"/>
      <c r="B1445" s="4"/>
      <c r="C1445" s="4"/>
      <c r="D1445" s="4"/>
      <c r="E1445" s="4"/>
      <c r="F1445" s="97"/>
      <c r="G1445" s="97"/>
      <c r="H1445" s="98"/>
    </row>
    <row r="1446" spans="1:8" x14ac:dyDescent="0.3">
      <c r="A1446" s="7"/>
      <c r="B1446" s="4"/>
      <c r="C1446" s="4"/>
      <c r="D1446" s="4"/>
      <c r="E1446" s="4"/>
      <c r="F1446" s="97"/>
      <c r="G1446" s="97"/>
      <c r="H1446" s="98"/>
    </row>
    <row r="1447" spans="1:8" x14ac:dyDescent="0.3">
      <c r="A1447" s="7"/>
      <c r="B1447" s="4"/>
      <c r="C1447" s="4"/>
      <c r="D1447" s="4"/>
      <c r="E1447" s="4"/>
      <c r="F1447" s="97"/>
      <c r="G1447" s="97"/>
      <c r="H1447" s="98"/>
    </row>
    <row r="1448" spans="1:8" x14ac:dyDescent="0.3">
      <c r="A1448" s="7"/>
      <c r="B1448" s="4"/>
      <c r="C1448" s="4"/>
      <c r="D1448" s="4"/>
      <c r="E1448" s="4"/>
      <c r="F1448" s="97"/>
      <c r="G1448" s="97"/>
      <c r="H1448" s="98"/>
    </row>
    <row r="1449" spans="1:8" x14ac:dyDescent="0.3">
      <c r="A1449" s="7"/>
      <c r="B1449" s="4"/>
      <c r="C1449" s="4"/>
      <c r="D1449" s="4"/>
      <c r="E1449" s="4"/>
      <c r="F1449" s="97"/>
      <c r="G1449" s="97"/>
      <c r="H1449" s="98"/>
    </row>
    <row r="1450" spans="1:8" x14ac:dyDescent="0.3">
      <c r="A1450" s="7"/>
      <c r="B1450" s="4"/>
      <c r="C1450" s="4"/>
      <c r="D1450" s="4"/>
      <c r="E1450" s="4"/>
      <c r="F1450" s="97"/>
      <c r="G1450" s="97"/>
      <c r="H1450" s="98"/>
    </row>
    <row r="1451" spans="1:8" x14ac:dyDescent="0.3">
      <c r="A1451" s="7"/>
      <c r="B1451" s="4"/>
      <c r="C1451" s="4"/>
      <c r="D1451" s="4"/>
      <c r="E1451" s="4"/>
      <c r="F1451" s="97"/>
      <c r="G1451" s="97"/>
      <c r="H1451" s="98"/>
    </row>
    <row r="1452" spans="1:8" x14ac:dyDescent="0.3">
      <c r="A1452" s="7"/>
      <c r="B1452" s="4"/>
      <c r="C1452" s="4"/>
      <c r="D1452" s="4"/>
      <c r="E1452" s="4"/>
      <c r="F1452" s="97"/>
      <c r="G1452" s="97"/>
      <c r="H1452" s="98"/>
    </row>
    <row r="1453" spans="1:8" x14ac:dyDescent="0.3">
      <c r="A1453" s="7"/>
      <c r="B1453" s="4"/>
      <c r="C1453" s="4"/>
      <c r="D1453" s="4"/>
      <c r="E1453" s="4"/>
      <c r="F1453" s="97"/>
      <c r="G1453" s="97"/>
      <c r="H1453" s="98"/>
    </row>
    <row r="1454" spans="1:8" x14ac:dyDescent="0.3">
      <c r="A1454" s="7"/>
      <c r="B1454" s="4"/>
      <c r="C1454" s="4"/>
      <c r="D1454" s="4"/>
      <c r="E1454" s="4"/>
      <c r="F1454" s="97"/>
      <c r="G1454" s="97"/>
      <c r="H1454" s="98"/>
    </row>
    <row r="1455" spans="1:8" x14ac:dyDescent="0.3">
      <c r="A1455" s="7"/>
      <c r="B1455" s="4"/>
      <c r="C1455" s="4"/>
      <c r="D1455" s="4"/>
      <c r="E1455" s="4"/>
      <c r="F1455" s="97"/>
      <c r="G1455" s="97"/>
      <c r="H1455" s="98"/>
    </row>
    <row r="1456" spans="1:8" x14ac:dyDescent="0.3">
      <c r="A1456" s="7"/>
      <c r="B1456" s="4"/>
      <c r="C1456" s="4"/>
      <c r="D1456" s="4"/>
      <c r="E1456" s="4"/>
      <c r="F1456" s="97"/>
      <c r="G1456" s="97"/>
      <c r="H1456" s="98"/>
    </row>
    <row r="1457" spans="1:8" x14ac:dyDescent="0.3">
      <c r="A1457" s="7"/>
      <c r="B1457" s="4"/>
      <c r="C1457" s="4"/>
      <c r="D1457" s="4"/>
      <c r="E1457" s="4"/>
      <c r="F1457" s="97"/>
      <c r="G1457" s="97"/>
      <c r="H1457" s="98"/>
    </row>
    <row r="1458" spans="1:8" x14ac:dyDescent="0.3">
      <c r="A1458" s="7"/>
      <c r="B1458" s="4"/>
      <c r="C1458" s="4"/>
      <c r="D1458" s="4"/>
      <c r="E1458" s="4"/>
      <c r="F1458" s="97"/>
      <c r="G1458" s="97"/>
      <c r="H1458" s="98"/>
    </row>
    <row r="1459" spans="1:8" x14ac:dyDescent="0.3">
      <c r="A1459" s="7"/>
      <c r="B1459" s="4"/>
      <c r="C1459" s="4"/>
      <c r="D1459" s="4"/>
      <c r="E1459" s="4"/>
      <c r="F1459" s="97"/>
      <c r="G1459" s="97"/>
      <c r="H1459" s="98"/>
    </row>
    <row r="1460" spans="1:8" x14ac:dyDescent="0.3">
      <c r="A1460" s="7"/>
      <c r="B1460" s="4"/>
      <c r="C1460" s="4"/>
      <c r="D1460" s="4"/>
      <c r="E1460" s="4"/>
      <c r="F1460" s="97"/>
      <c r="G1460" s="97"/>
      <c r="H1460" s="98"/>
    </row>
    <row r="1461" spans="1:8" x14ac:dyDescent="0.3">
      <c r="A1461" s="7"/>
      <c r="B1461" s="4"/>
      <c r="C1461" s="4"/>
      <c r="D1461" s="4"/>
      <c r="E1461" s="4"/>
      <c r="F1461" s="97"/>
      <c r="G1461" s="97"/>
      <c r="H1461" s="98"/>
    </row>
    <row r="1462" spans="1:8" x14ac:dyDescent="0.3">
      <c r="A1462" s="7"/>
      <c r="B1462" s="4"/>
      <c r="C1462" s="4"/>
      <c r="D1462" s="4"/>
      <c r="E1462" s="4"/>
      <c r="F1462" s="97"/>
      <c r="G1462" s="97"/>
      <c r="H1462" s="98"/>
    </row>
    <row r="1463" spans="1:8" x14ac:dyDescent="0.3">
      <c r="A1463" s="7"/>
      <c r="B1463" s="4"/>
      <c r="C1463" s="4"/>
      <c r="D1463" s="4"/>
      <c r="E1463" s="4"/>
      <c r="F1463" s="97"/>
      <c r="G1463" s="97"/>
      <c r="H1463" s="98"/>
    </row>
    <row r="1464" spans="1:8" x14ac:dyDescent="0.3">
      <c r="A1464" s="7"/>
      <c r="B1464" s="4"/>
      <c r="C1464" s="4"/>
      <c r="D1464" s="4"/>
      <c r="E1464" s="4"/>
      <c r="F1464" s="97"/>
      <c r="G1464" s="97"/>
      <c r="H1464" s="98"/>
    </row>
    <row r="1465" spans="1:8" x14ac:dyDescent="0.3">
      <c r="A1465" s="7"/>
      <c r="B1465" s="4"/>
      <c r="C1465" s="4"/>
      <c r="D1465" s="4"/>
      <c r="E1465" s="4"/>
      <c r="F1465" s="97"/>
      <c r="G1465" s="97"/>
      <c r="H1465" s="98"/>
    </row>
    <row r="1466" spans="1:8" x14ac:dyDescent="0.3">
      <c r="A1466" s="7"/>
      <c r="B1466" s="4"/>
      <c r="C1466" s="4"/>
      <c r="D1466" s="4"/>
      <c r="E1466" s="4"/>
      <c r="F1466" s="97"/>
      <c r="G1466" s="97"/>
      <c r="H1466" s="98"/>
    </row>
    <row r="1467" spans="1:8" x14ac:dyDescent="0.3">
      <c r="A1467" s="7"/>
      <c r="B1467" s="4"/>
      <c r="C1467" s="4"/>
      <c r="D1467" s="4"/>
      <c r="E1467" s="4"/>
      <c r="F1467" s="97"/>
      <c r="G1467" s="97"/>
      <c r="H1467" s="98"/>
    </row>
    <row r="1468" spans="1:8" x14ac:dyDescent="0.3">
      <c r="A1468" s="7"/>
      <c r="B1468" s="4"/>
      <c r="C1468" s="4"/>
      <c r="D1468" s="4"/>
      <c r="E1468" s="4"/>
      <c r="F1468" s="97"/>
      <c r="G1468" s="97"/>
      <c r="H1468" s="98"/>
    </row>
    <row r="1469" spans="1:8" x14ac:dyDescent="0.3">
      <c r="A1469" s="7"/>
      <c r="B1469" s="4"/>
      <c r="C1469" s="4"/>
      <c r="D1469" s="4"/>
      <c r="E1469" s="4"/>
      <c r="F1469" s="97"/>
      <c r="G1469" s="97"/>
      <c r="H1469" s="98"/>
    </row>
    <row r="1470" spans="1:8" x14ac:dyDescent="0.3">
      <c r="A1470" s="7"/>
      <c r="B1470" s="4"/>
      <c r="C1470" s="4"/>
      <c r="D1470" s="4"/>
      <c r="E1470" s="4"/>
      <c r="F1470" s="97"/>
      <c r="G1470" s="97"/>
      <c r="H1470" s="98"/>
    </row>
    <row r="1471" spans="1:8" x14ac:dyDescent="0.3">
      <c r="A1471" s="7"/>
      <c r="B1471" s="4"/>
      <c r="C1471" s="4"/>
      <c r="D1471" s="4"/>
      <c r="E1471" s="4"/>
      <c r="F1471" s="97"/>
      <c r="G1471" s="97"/>
      <c r="H1471" s="98"/>
    </row>
    <row r="1472" spans="1:8" x14ac:dyDescent="0.3">
      <c r="A1472" s="7"/>
      <c r="B1472" s="4"/>
      <c r="C1472" s="4"/>
      <c r="D1472" s="4"/>
      <c r="E1472" s="4"/>
      <c r="F1472" s="97"/>
      <c r="G1472" s="97"/>
      <c r="H1472" s="98"/>
    </row>
    <row r="1473" spans="1:8" x14ac:dyDescent="0.3">
      <c r="A1473" s="7"/>
      <c r="B1473" s="4"/>
      <c r="C1473" s="4"/>
      <c r="D1473" s="4"/>
      <c r="E1473" s="4"/>
      <c r="F1473" s="97"/>
      <c r="G1473" s="97"/>
      <c r="H1473" s="98"/>
    </row>
    <row r="1474" spans="1:8" x14ac:dyDescent="0.3">
      <c r="A1474" s="7"/>
      <c r="B1474" s="4"/>
      <c r="C1474" s="4"/>
      <c r="D1474" s="4"/>
      <c r="E1474" s="4"/>
      <c r="F1474" s="97"/>
      <c r="G1474" s="97"/>
      <c r="H1474" s="98"/>
    </row>
    <row r="1475" spans="1:8" x14ac:dyDescent="0.3">
      <c r="A1475" s="7"/>
      <c r="B1475" s="4"/>
      <c r="C1475" s="4"/>
      <c r="D1475" s="4"/>
      <c r="E1475" s="4"/>
      <c r="F1475" s="97"/>
      <c r="G1475" s="97"/>
      <c r="H1475" s="98"/>
    </row>
    <row r="1476" spans="1:8" x14ac:dyDescent="0.3">
      <c r="A1476" s="7"/>
      <c r="B1476" s="4"/>
      <c r="C1476" s="4"/>
      <c r="D1476" s="4"/>
      <c r="E1476" s="4"/>
      <c r="F1476" s="97"/>
      <c r="G1476" s="97"/>
      <c r="H1476" s="98"/>
    </row>
    <row r="1477" spans="1:8" x14ac:dyDescent="0.3">
      <c r="A1477" s="7"/>
      <c r="B1477" s="4"/>
      <c r="C1477" s="4"/>
      <c r="D1477" s="4"/>
      <c r="E1477" s="4"/>
      <c r="F1477" s="97"/>
      <c r="G1477" s="97"/>
      <c r="H1477" s="98"/>
    </row>
    <row r="1478" spans="1:8" x14ac:dyDescent="0.3">
      <c r="A1478" s="7"/>
      <c r="B1478" s="4"/>
      <c r="C1478" s="4"/>
      <c r="D1478" s="4"/>
      <c r="E1478" s="4"/>
      <c r="F1478" s="97"/>
      <c r="G1478" s="97"/>
      <c r="H1478" s="98"/>
    </row>
    <row r="1479" spans="1:8" x14ac:dyDescent="0.3">
      <c r="A1479" s="7"/>
      <c r="B1479" s="4"/>
      <c r="C1479" s="4"/>
      <c r="D1479" s="4"/>
      <c r="E1479" s="4"/>
      <c r="F1479" s="97"/>
      <c r="G1479" s="97"/>
      <c r="H1479" s="98"/>
    </row>
    <row r="1480" spans="1:8" x14ac:dyDescent="0.3">
      <c r="A1480" s="7"/>
      <c r="B1480" s="4"/>
      <c r="C1480" s="4"/>
      <c r="D1480" s="4"/>
      <c r="E1480" s="4"/>
      <c r="F1480" s="97"/>
      <c r="G1480" s="97"/>
      <c r="H1480" s="98"/>
    </row>
    <row r="1481" spans="1:8" x14ac:dyDescent="0.3">
      <c r="A1481" s="7"/>
      <c r="B1481" s="4"/>
      <c r="C1481" s="4"/>
      <c r="D1481" s="4"/>
      <c r="E1481" s="4"/>
      <c r="F1481" s="97"/>
      <c r="G1481" s="97"/>
      <c r="H1481" s="98"/>
    </row>
    <row r="1482" spans="1:8" x14ac:dyDescent="0.3">
      <c r="A1482" s="7"/>
      <c r="B1482" s="4"/>
      <c r="C1482" s="4"/>
      <c r="D1482" s="4"/>
      <c r="E1482" s="4"/>
      <c r="F1482" s="97"/>
      <c r="G1482" s="97"/>
      <c r="H1482" s="98"/>
    </row>
    <row r="1483" spans="1:8" x14ac:dyDescent="0.3">
      <c r="A1483" s="7"/>
      <c r="B1483" s="4"/>
      <c r="C1483" s="4"/>
      <c r="D1483" s="4"/>
      <c r="E1483" s="4"/>
      <c r="F1483" s="97"/>
      <c r="G1483" s="97"/>
      <c r="H1483" s="98"/>
    </row>
    <row r="1484" spans="1:8" x14ac:dyDescent="0.3">
      <c r="A1484" s="7"/>
      <c r="B1484" s="4"/>
      <c r="C1484" s="4"/>
      <c r="D1484" s="4"/>
      <c r="E1484" s="4"/>
      <c r="F1484" s="97"/>
      <c r="G1484" s="97"/>
      <c r="H1484" s="98"/>
    </row>
    <row r="1485" spans="1:8" x14ac:dyDescent="0.3">
      <c r="A1485" s="7"/>
      <c r="B1485" s="4"/>
      <c r="C1485" s="4"/>
      <c r="D1485" s="4"/>
      <c r="E1485" s="4"/>
      <c r="F1485" s="97"/>
      <c r="G1485" s="97"/>
      <c r="H1485" s="98"/>
    </row>
    <row r="1486" spans="1:8" x14ac:dyDescent="0.3">
      <c r="A1486" s="7"/>
      <c r="B1486" s="4"/>
      <c r="C1486" s="4"/>
      <c r="D1486" s="4"/>
      <c r="E1486" s="4"/>
      <c r="F1486" s="97"/>
      <c r="G1486" s="97"/>
      <c r="H1486" s="98"/>
    </row>
    <row r="1487" spans="1:8" x14ac:dyDescent="0.3">
      <c r="A1487" s="7"/>
      <c r="B1487" s="4"/>
      <c r="C1487" s="4"/>
      <c r="D1487" s="4"/>
      <c r="E1487" s="4"/>
      <c r="F1487" s="97"/>
      <c r="G1487" s="97"/>
      <c r="H1487" s="98"/>
    </row>
    <row r="1488" spans="1:8" x14ac:dyDescent="0.3">
      <c r="A1488" s="7"/>
      <c r="B1488" s="4"/>
      <c r="C1488" s="4"/>
      <c r="D1488" s="4"/>
      <c r="E1488" s="4"/>
      <c r="F1488" s="97"/>
      <c r="G1488" s="97"/>
      <c r="H1488" s="98"/>
    </row>
    <row r="1489" spans="1:8" x14ac:dyDescent="0.3">
      <c r="A1489" s="7"/>
      <c r="B1489" s="4"/>
      <c r="C1489" s="4"/>
      <c r="D1489" s="4"/>
      <c r="E1489" s="4"/>
      <c r="F1489" s="97"/>
      <c r="G1489" s="97"/>
      <c r="H1489" s="98"/>
    </row>
    <row r="1490" spans="1:8" x14ac:dyDescent="0.3">
      <c r="A1490" s="7"/>
      <c r="B1490" s="4"/>
      <c r="C1490" s="4"/>
      <c r="D1490" s="4"/>
      <c r="E1490" s="4"/>
      <c r="F1490" s="97"/>
      <c r="G1490" s="97"/>
      <c r="H1490" s="98"/>
    </row>
    <row r="1491" spans="1:8" x14ac:dyDescent="0.3">
      <c r="A1491" s="7"/>
      <c r="B1491" s="4"/>
      <c r="C1491" s="4"/>
      <c r="D1491" s="4"/>
      <c r="E1491" s="4"/>
      <c r="F1491" s="97"/>
      <c r="G1491" s="97"/>
      <c r="H1491" s="98"/>
    </row>
    <row r="1492" spans="1:8" x14ac:dyDescent="0.3">
      <c r="A1492" s="7"/>
      <c r="B1492" s="4"/>
      <c r="C1492" s="4"/>
      <c r="D1492" s="4"/>
      <c r="E1492" s="4"/>
      <c r="F1492" s="97"/>
      <c r="G1492" s="97"/>
      <c r="H1492" s="98"/>
    </row>
    <row r="1493" spans="1:8" x14ac:dyDescent="0.3">
      <c r="A1493" s="7"/>
      <c r="B1493" s="4"/>
      <c r="C1493" s="4"/>
      <c r="D1493" s="4"/>
      <c r="E1493" s="4"/>
      <c r="F1493" s="97"/>
      <c r="G1493" s="97"/>
      <c r="H1493" s="98"/>
    </row>
    <row r="1494" spans="1:8" x14ac:dyDescent="0.3">
      <c r="A1494" s="7"/>
      <c r="B1494" s="4"/>
      <c r="C1494" s="4"/>
      <c r="D1494" s="4"/>
      <c r="E1494" s="4"/>
      <c r="F1494" s="97"/>
      <c r="G1494" s="97"/>
      <c r="H1494" s="98"/>
    </row>
    <row r="1495" spans="1:8" x14ac:dyDescent="0.3">
      <c r="A1495" s="7"/>
      <c r="B1495" s="4"/>
      <c r="C1495" s="4"/>
      <c r="D1495" s="4"/>
      <c r="E1495" s="4"/>
      <c r="F1495" s="97"/>
      <c r="G1495" s="97"/>
      <c r="H1495" s="98"/>
    </row>
    <row r="1496" spans="1:8" x14ac:dyDescent="0.3">
      <c r="A1496" s="7"/>
      <c r="B1496" s="4"/>
      <c r="C1496" s="4"/>
      <c r="D1496" s="4"/>
      <c r="E1496" s="4"/>
      <c r="F1496" s="97"/>
      <c r="G1496" s="97"/>
      <c r="H1496" s="98"/>
    </row>
    <row r="1497" spans="1:8" x14ac:dyDescent="0.3">
      <c r="A1497" s="7"/>
      <c r="B1497" s="4"/>
      <c r="C1497" s="4"/>
      <c r="D1497" s="4"/>
      <c r="E1497" s="4"/>
      <c r="F1497" s="97"/>
      <c r="G1497" s="97"/>
      <c r="H1497" s="98"/>
    </row>
    <row r="1498" spans="1:8" x14ac:dyDescent="0.3">
      <c r="A1498" s="7"/>
      <c r="B1498" s="4"/>
      <c r="C1498" s="4"/>
      <c r="D1498" s="4"/>
      <c r="E1498" s="4"/>
      <c r="F1498" s="97"/>
      <c r="G1498" s="97"/>
      <c r="H1498" s="98"/>
    </row>
    <row r="1499" spans="1:8" x14ac:dyDescent="0.3">
      <c r="A1499" s="7"/>
      <c r="B1499" s="4"/>
      <c r="C1499" s="4"/>
      <c r="D1499" s="4"/>
      <c r="E1499" s="4"/>
      <c r="F1499" s="97"/>
      <c r="G1499" s="97"/>
      <c r="H1499" s="98"/>
    </row>
    <row r="1500" spans="1:8" x14ac:dyDescent="0.3">
      <c r="A1500" s="7"/>
      <c r="B1500" s="4"/>
      <c r="C1500" s="4"/>
      <c r="D1500" s="4"/>
      <c r="E1500" s="4"/>
      <c r="F1500" s="97"/>
      <c r="G1500" s="97"/>
      <c r="H1500" s="98"/>
    </row>
    <row r="1501" spans="1:8" x14ac:dyDescent="0.3">
      <c r="A1501" s="7"/>
      <c r="B1501" s="4"/>
      <c r="C1501" s="4"/>
      <c r="D1501" s="4"/>
      <c r="E1501" s="4"/>
      <c r="F1501" s="97"/>
      <c r="G1501" s="97"/>
      <c r="H1501" s="98"/>
    </row>
    <row r="1502" spans="1:8" x14ac:dyDescent="0.3">
      <c r="A1502" s="7"/>
      <c r="B1502" s="4"/>
      <c r="C1502" s="4"/>
      <c r="D1502" s="4"/>
      <c r="E1502" s="4"/>
      <c r="F1502" s="97"/>
      <c r="G1502" s="97"/>
      <c r="H1502" s="98"/>
    </row>
    <row r="1503" spans="1:8" x14ac:dyDescent="0.3">
      <c r="A1503" s="7"/>
      <c r="B1503" s="4"/>
      <c r="C1503" s="4"/>
      <c r="D1503" s="4"/>
      <c r="E1503" s="4"/>
      <c r="F1503" s="97"/>
      <c r="G1503" s="97"/>
      <c r="H1503" s="98"/>
    </row>
    <row r="1504" spans="1:8" x14ac:dyDescent="0.3">
      <c r="A1504" s="7"/>
      <c r="B1504" s="4"/>
      <c r="C1504" s="4"/>
      <c r="D1504" s="4"/>
      <c r="E1504" s="4"/>
      <c r="F1504" s="97"/>
      <c r="G1504" s="97"/>
      <c r="H1504" s="98"/>
    </row>
    <row r="1505" spans="1:8" x14ac:dyDescent="0.3">
      <c r="A1505" s="7"/>
      <c r="B1505" s="4"/>
      <c r="C1505" s="4"/>
      <c r="D1505" s="4"/>
      <c r="E1505" s="4"/>
      <c r="F1505" s="97"/>
      <c r="G1505" s="97"/>
      <c r="H1505" s="98"/>
    </row>
    <row r="1506" spans="1:8" x14ac:dyDescent="0.3">
      <c r="A1506" s="7"/>
      <c r="B1506" s="4"/>
      <c r="C1506" s="4"/>
      <c r="D1506" s="4"/>
      <c r="E1506" s="4"/>
      <c r="F1506" s="97"/>
      <c r="G1506" s="97"/>
      <c r="H1506" s="98"/>
    </row>
    <row r="1507" spans="1:8" x14ac:dyDescent="0.3">
      <c r="A1507" s="7"/>
      <c r="B1507" s="4"/>
      <c r="C1507" s="4"/>
      <c r="D1507" s="4"/>
      <c r="E1507" s="4"/>
      <c r="F1507" s="97"/>
      <c r="G1507" s="97"/>
      <c r="H1507" s="98"/>
    </row>
    <row r="1508" spans="1:8" x14ac:dyDescent="0.3">
      <c r="A1508" s="7"/>
      <c r="B1508" s="4"/>
      <c r="C1508" s="4"/>
      <c r="D1508" s="4"/>
      <c r="E1508" s="4"/>
      <c r="F1508" s="97"/>
      <c r="G1508" s="97"/>
      <c r="H1508" s="98"/>
    </row>
    <row r="1509" spans="1:8" x14ac:dyDescent="0.3">
      <c r="A1509" s="7"/>
      <c r="B1509" s="4"/>
      <c r="C1509" s="4"/>
      <c r="D1509" s="4"/>
      <c r="E1509" s="4"/>
      <c r="F1509" s="97"/>
      <c r="G1509" s="97"/>
      <c r="H1509" s="98"/>
    </row>
    <row r="1510" spans="1:8" x14ac:dyDescent="0.3">
      <c r="A1510" s="7"/>
      <c r="B1510" s="4"/>
      <c r="C1510" s="4"/>
      <c r="D1510" s="4"/>
      <c r="E1510" s="4"/>
      <c r="F1510" s="97"/>
      <c r="G1510" s="97"/>
      <c r="H1510" s="98"/>
    </row>
    <row r="1511" spans="1:8" x14ac:dyDescent="0.3">
      <c r="A1511" s="7"/>
      <c r="B1511" s="4"/>
      <c r="C1511" s="4"/>
      <c r="D1511" s="4"/>
      <c r="E1511" s="4"/>
      <c r="F1511" s="97"/>
      <c r="G1511" s="97"/>
      <c r="H1511" s="98"/>
    </row>
    <row r="1512" spans="1:8" x14ac:dyDescent="0.3">
      <c r="A1512" s="7"/>
      <c r="B1512" s="4"/>
      <c r="C1512" s="4"/>
      <c r="D1512" s="4"/>
      <c r="E1512" s="4"/>
      <c r="F1512" s="97"/>
      <c r="G1512" s="97"/>
      <c r="H1512" s="98"/>
    </row>
    <row r="1513" spans="1:8" x14ac:dyDescent="0.3">
      <c r="A1513" s="7"/>
      <c r="B1513" s="4"/>
      <c r="C1513" s="4"/>
      <c r="D1513" s="4"/>
      <c r="E1513" s="4"/>
      <c r="F1513" s="97"/>
      <c r="G1513" s="97"/>
      <c r="H1513" s="98"/>
    </row>
    <row r="1514" spans="1:8" x14ac:dyDescent="0.3">
      <c r="A1514" s="7"/>
      <c r="B1514" s="4"/>
      <c r="C1514" s="4"/>
      <c r="D1514" s="4"/>
      <c r="E1514" s="4"/>
      <c r="F1514" s="97"/>
      <c r="G1514" s="97"/>
      <c r="H1514" s="98"/>
    </row>
    <row r="1515" spans="1:8" x14ac:dyDescent="0.3">
      <c r="A1515" s="7"/>
      <c r="B1515" s="4"/>
      <c r="C1515" s="4"/>
      <c r="D1515" s="4"/>
      <c r="E1515" s="4"/>
      <c r="F1515" s="97"/>
      <c r="G1515" s="97"/>
      <c r="H1515" s="98"/>
    </row>
    <row r="1516" spans="1:8" x14ac:dyDescent="0.3">
      <c r="A1516" s="7"/>
      <c r="B1516" s="4"/>
      <c r="C1516" s="4"/>
      <c r="D1516" s="4"/>
      <c r="E1516" s="4"/>
      <c r="F1516" s="97"/>
      <c r="G1516" s="97"/>
      <c r="H1516" s="98"/>
    </row>
    <row r="1517" spans="1:8" x14ac:dyDescent="0.3">
      <c r="A1517" s="7"/>
      <c r="B1517" s="4"/>
      <c r="C1517" s="4"/>
      <c r="D1517" s="4"/>
      <c r="E1517" s="4"/>
      <c r="F1517" s="97"/>
      <c r="G1517" s="97"/>
      <c r="H1517" s="98"/>
    </row>
    <row r="1518" spans="1:8" x14ac:dyDescent="0.3">
      <c r="A1518" s="7"/>
      <c r="B1518" s="4"/>
      <c r="C1518" s="4"/>
      <c r="D1518" s="4"/>
      <c r="E1518" s="4"/>
      <c r="F1518" s="97"/>
      <c r="G1518" s="97"/>
      <c r="H1518" s="98"/>
    </row>
    <row r="1519" spans="1:8" x14ac:dyDescent="0.3">
      <c r="A1519" s="7"/>
      <c r="B1519" s="4"/>
      <c r="C1519" s="4"/>
      <c r="D1519" s="4"/>
      <c r="E1519" s="4"/>
      <c r="F1519" s="97"/>
      <c r="G1519" s="97"/>
      <c r="H1519" s="98"/>
    </row>
    <row r="1520" spans="1:8" x14ac:dyDescent="0.3">
      <c r="A1520" s="7"/>
      <c r="B1520" s="4"/>
      <c r="C1520" s="4"/>
      <c r="D1520" s="4"/>
      <c r="E1520" s="4"/>
      <c r="F1520" s="97"/>
      <c r="G1520" s="97"/>
      <c r="H1520" s="98"/>
    </row>
    <row r="1521" spans="1:8" x14ac:dyDescent="0.3">
      <c r="A1521" s="7"/>
      <c r="B1521" s="4"/>
      <c r="C1521" s="4"/>
      <c r="D1521" s="4"/>
      <c r="E1521" s="4"/>
      <c r="F1521" s="97"/>
      <c r="G1521" s="97"/>
      <c r="H1521" s="98"/>
    </row>
    <row r="1522" spans="1:8" x14ac:dyDescent="0.3">
      <c r="A1522" s="7"/>
      <c r="B1522" s="4"/>
      <c r="C1522" s="4"/>
      <c r="D1522" s="4"/>
      <c r="E1522" s="4"/>
      <c r="F1522" s="97"/>
      <c r="G1522" s="97"/>
      <c r="H1522" s="98"/>
    </row>
    <row r="1523" spans="1:8" x14ac:dyDescent="0.3">
      <c r="A1523" s="7"/>
      <c r="B1523" s="4"/>
      <c r="C1523" s="4"/>
      <c r="D1523" s="4"/>
      <c r="E1523" s="4"/>
      <c r="F1523" s="97"/>
      <c r="G1523" s="97"/>
      <c r="H1523" s="98"/>
    </row>
    <row r="1524" spans="1:8" x14ac:dyDescent="0.3">
      <c r="A1524" s="7"/>
      <c r="B1524" s="4"/>
      <c r="C1524" s="4"/>
      <c r="D1524" s="4"/>
      <c r="E1524" s="4"/>
      <c r="F1524" s="97"/>
      <c r="G1524" s="97"/>
      <c r="H1524" s="98"/>
    </row>
    <row r="1525" spans="1:8" x14ac:dyDescent="0.3">
      <c r="A1525" s="7"/>
      <c r="B1525" s="4"/>
      <c r="C1525" s="4"/>
      <c r="D1525" s="4"/>
      <c r="E1525" s="4"/>
      <c r="F1525" s="97"/>
      <c r="G1525" s="97"/>
      <c r="H1525" s="98"/>
    </row>
    <row r="1526" spans="1:8" x14ac:dyDescent="0.3">
      <c r="A1526" s="7"/>
      <c r="B1526" s="4"/>
      <c r="C1526" s="4"/>
      <c r="D1526" s="4"/>
      <c r="E1526" s="4"/>
      <c r="F1526" s="97"/>
      <c r="G1526" s="97"/>
      <c r="H1526" s="98"/>
    </row>
    <row r="1527" spans="1:8" x14ac:dyDescent="0.3">
      <c r="A1527" s="7"/>
      <c r="B1527" s="4"/>
      <c r="C1527" s="4"/>
      <c r="D1527" s="4"/>
      <c r="E1527" s="4"/>
      <c r="F1527" s="97"/>
      <c r="G1527" s="97"/>
      <c r="H1527" s="98"/>
    </row>
    <row r="1528" spans="1:8" x14ac:dyDescent="0.3">
      <c r="A1528" s="7"/>
      <c r="B1528" s="4"/>
      <c r="C1528" s="4"/>
      <c r="D1528" s="4"/>
      <c r="E1528" s="4"/>
      <c r="F1528" s="97"/>
      <c r="G1528" s="97"/>
      <c r="H1528" s="98"/>
    </row>
    <row r="1529" spans="1:8" x14ac:dyDescent="0.3">
      <c r="A1529" s="7"/>
      <c r="B1529" s="4"/>
      <c r="C1529" s="4"/>
      <c r="D1529" s="4"/>
      <c r="E1529" s="4"/>
      <c r="F1529" s="97"/>
      <c r="G1529" s="97"/>
      <c r="H1529" s="98"/>
    </row>
    <row r="1530" spans="1:8" x14ac:dyDescent="0.3">
      <c r="A1530" s="7"/>
      <c r="B1530" s="4"/>
      <c r="C1530" s="4"/>
      <c r="D1530" s="4"/>
      <c r="E1530" s="4"/>
      <c r="F1530" s="97"/>
      <c r="G1530" s="97"/>
      <c r="H1530" s="98"/>
    </row>
    <row r="1531" spans="1:8" x14ac:dyDescent="0.3">
      <c r="A1531" s="7"/>
      <c r="B1531" s="4"/>
      <c r="C1531" s="4"/>
      <c r="D1531" s="4"/>
      <c r="E1531" s="4"/>
      <c r="F1531" s="97"/>
      <c r="G1531" s="97"/>
      <c r="H1531" s="98"/>
    </row>
    <row r="1532" spans="1:8" x14ac:dyDescent="0.3">
      <c r="A1532" s="7"/>
      <c r="B1532" s="4"/>
      <c r="C1532" s="4"/>
      <c r="D1532" s="4"/>
      <c r="E1532" s="4"/>
      <c r="F1532" s="97"/>
      <c r="G1532" s="97"/>
      <c r="H1532" s="98"/>
    </row>
    <row r="1533" spans="1:8" x14ac:dyDescent="0.3">
      <c r="A1533" s="7"/>
      <c r="B1533" s="4"/>
      <c r="C1533" s="4"/>
      <c r="D1533" s="4"/>
      <c r="E1533" s="4"/>
      <c r="F1533" s="97"/>
      <c r="G1533" s="97"/>
      <c r="H1533" s="98"/>
    </row>
    <row r="1534" spans="1:8" x14ac:dyDescent="0.3">
      <c r="A1534" s="7"/>
      <c r="B1534" s="4"/>
      <c r="C1534" s="4"/>
      <c r="D1534" s="4"/>
      <c r="E1534" s="4"/>
      <c r="F1534" s="97"/>
      <c r="G1534" s="97"/>
      <c r="H1534" s="98"/>
    </row>
    <row r="1535" spans="1:8" x14ac:dyDescent="0.3">
      <c r="A1535" s="7"/>
      <c r="B1535" s="4"/>
      <c r="C1535" s="4"/>
      <c r="D1535" s="4"/>
      <c r="E1535" s="4"/>
      <c r="F1535" s="97"/>
      <c r="G1535" s="97"/>
      <c r="H1535" s="98"/>
    </row>
    <row r="1536" spans="1:8" x14ac:dyDescent="0.3">
      <c r="A1536" s="7"/>
      <c r="B1536" s="4"/>
      <c r="C1536" s="4"/>
      <c r="D1536" s="4"/>
      <c r="E1536" s="4"/>
      <c r="F1536" s="97"/>
      <c r="G1536" s="97"/>
      <c r="H1536" s="98"/>
    </row>
    <row r="1537" spans="1:8" x14ac:dyDescent="0.3">
      <c r="A1537" s="7"/>
      <c r="B1537" s="4"/>
      <c r="C1537" s="4"/>
      <c r="D1537" s="4"/>
      <c r="E1537" s="4"/>
      <c r="F1537" s="97"/>
      <c r="G1537" s="97"/>
      <c r="H1537" s="98"/>
    </row>
    <row r="1538" spans="1:8" x14ac:dyDescent="0.3">
      <c r="A1538" s="7"/>
      <c r="B1538" s="4"/>
      <c r="C1538" s="4"/>
      <c r="D1538" s="4"/>
      <c r="E1538" s="4"/>
      <c r="F1538" s="97"/>
      <c r="G1538" s="97"/>
      <c r="H1538" s="98"/>
    </row>
    <row r="1539" spans="1:8" x14ac:dyDescent="0.3">
      <c r="A1539" s="7"/>
      <c r="B1539" s="4"/>
      <c r="C1539" s="4"/>
      <c r="D1539" s="4"/>
      <c r="E1539" s="4"/>
      <c r="F1539" s="97"/>
      <c r="G1539" s="97"/>
      <c r="H1539" s="98"/>
    </row>
    <row r="1540" spans="1:8" x14ac:dyDescent="0.3">
      <c r="A1540" s="7"/>
      <c r="B1540" s="4"/>
      <c r="C1540" s="4"/>
      <c r="D1540" s="4"/>
      <c r="E1540" s="4"/>
      <c r="F1540" s="97"/>
      <c r="G1540" s="97"/>
      <c r="H1540" s="98"/>
    </row>
    <row r="1541" spans="1:8" x14ac:dyDescent="0.3">
      <c r="A1541" s="7"/>
      <c r="B1541" s="4"/>
      <c r="C1541" s="4"/>
      <c r="D1541" s="4"/>
      <c r="E1541" s="4"/>
      <c r="F1541" s="97"/>
      <c r="G1541" s="97"/>
      <c r="H1541" s="98"/>
    </row>
    <row r="1542" spans="1:8" x14ac:dyDescent="0.3">
      <c r="A1542" s="7"/>
      <c r="B1542" s="4"/>
      <c r="C1542" s="4"/>
      <c r="D1542" s="4"/>
      <c r="E1542" s="4"/>
      <c r="F1542" s="97"/>
      <c r="G1542" s="97"/>
      <c r="H1542" s="98"/>
    </row>
    <row r="1543" spans="1:8" x14ac:dyDescent="0.3">
      <c r="A1543" s="7"/>
      <c r="B1543" s="4"/>
      <c r="C1543" s="4"/>
      <c r="D1543" s="4"/>
      <c r="E1543" s="4"/>
      <c r="F1543" s="97"/>
      <c r="G1543" s="97"/>
      <c r="H1543" s="98"/>
    </row>
    <row r="1544" spans="1:8" x14ac:dyDescent="0.3">
      <c r="A1544" s="7"/>
      <c r="B1544" s="4"/>
      <c r="C1544" s="4"/>
      <c r="D1544" s="4"/>
      <c r="E1544" s="4"/>
      <c r="F1544" s="97"/>
      <c r="G1544" s="97"/>
      <c r="H1544" s="98"/>
    </row>
    <row r="1545" spans="1:8" x14ac:dyDescent="0.3">
      <c r="A1545" s="7"/>
      <c r="B1545" s="4"/>
      <c r="C1545" s="4"/>
      <c r="D1545" s="4"/>
      <c r="E1545" s="4"/>
      <c r="F1545" s="97"/>
      <c r="G1545" s="97"/>
      <c r="H1545" s="98"/>
    </row>
    <row r="1546" spans="1:8" x14ac:dyDescent="0.3">
      <c r="A1546" s="7"/>
      <c r="B1546" s="4"/>
      <c r="C1546" s="4"/>
      <c r="D1546" s="4"/>
      <c r="E1546" s="4"/>
      <c r="F1546" s="97"/>
      <c r="G1546" s="97"/>
      <c r="H1546" s="98"/>
    </row>
    <row r="1547" spans="1:8" x14ac:dyDescent="0.3">
      <c r="A1547" s="7"/>
      <c r="B1547" s="4"/>
      <c r="C1547" s="4"/>
      <c r="D1547" s="4"/>
      <c r="E1547" s="4"/>
      <c r="F1547" s="97"/>
      <c r="G1547" s="97"/>
      <c r="H1547" s="98"/>
    </row>
    <row r="1548" spans="1:8" x14ac:dyDescent="0.3">
      <c r="A1548" s="7"/>
      <c r="B1548" s="4"/>
      <c r="C1548" s="4"/>
      <c r="D1548" s="4"/>
      <c r="E1548" s="4"/>
      <c r="F1548" s="97"/>
      <c r="G1548" s="97"/>
      <c r="H1548" s="98"/>
    </row>
    <row r="1549" spans="1:8" x14ac:dyDescent="0.3">
      <c r="A1549" s="7"/>
      <c r="B1549" s="4"/>
      <c r="C1549" s="4"/>
      <c r="D1549" s="4"/>
      <c r="E1549" s="4"/>
      <c r="F1549" s="97"/>
      <c r="G1549" s="97"/>
      <c r="H1549" s="98"/>
    </row>
    <row r="1550" spans="1:8" x14ac:dyDescent="0.3">
      <c r="A1550" s="7"/>
      <c r="B1550" s="4"/>
      <c r="C1550" s="4"/>
      <c r="D1550" s="4"/>
      <c r="E1550" s="4"/>
      <c r="F1550" s="97"/>
      <c r="G1550" s="97"/>
      <c r="H1550" s="98"/>
    </row>
    <row r="1551" spans="1:8" x14ac:dyDescent="0.3">
      <c r="A1551" s="7"/>
      <c r="B1551" s="4"/>
      <c r="C1551" s="4"/>
      <c r="D1551" s="4"/>
      <c r="E1551" s="4"/>
      <c r="F1551" s="97"/>
      <c r="G1551" s="97"/>
      <c r="H1551" s="98"/>
    </row>
    <row r="1552" spans="1:8" x14ac:dyDescent="0.3">
      <c r="A1552" s="7"/>
      <c r="B1552" s="4"/>
      <c r="C1552" s="4"/>
      <c r="D1552" s="4"/>
      <c r="E1552" s="4"/>
      <c r="F1552" s="97"/>
      <c r="G1552" s="97"/>
      <c r="H1552" s="98"/>
    </row>
    <row r="1553" spans="1:8" x14ac:dyDescent="0.3">
      <c r="A1553" s="7"/>
      <c r="B1553" s="4"/>
      <c r="C1553" s="4"/>
      <c r="D1553" s="4"/>
      <c r="E1553" s="4"/>
      <c r="F1553" s="97"/>
      <c r="G1553" s="97"/>
      <c r="H1553" s="98"/>
    </row>
    <row r="1554" spans="1:8" x14ac:dyDescent="0.3">
      <c r="A1554" s="7"/>
      <c r="B1554" s="4"/>
      <c r="C1554" s="4"/>
      <c r="D1554" s="4"/>
      <c r="E1554" s="4"/>
      <c r="F1554" s="97"/>
      <c r="G1554" s="97"/>
      <c r="H1554" s="98"/>
    </row>
    <row r="1555" spans="1:8" x14ac:dyDescent="0.3">
      <c r="A1555" s="7"/>
      <c r="B1555" s="4"/>
      <c r="C1555" s="4"/>
      <c r="D1555" s="4"/>
      <c r="E1555" s="4"/>
      <c r="F1555" s="97"/>
      <c r="G1555" s="97"/>
      <c r="H1555" s="98"/>
    </row>
    <row r="1556" spans="1:8" x14ac:dyDescent="0.3">
      <c r="A1556" s="7"/>
      <c r="B1556" s="4"/>
      <c r="C1556" s="4"/>
      <c r="D1556" s="4"/>
      <c r="E1556" s="4"/>
      <c r="F1556" s="97"/>
      <c r="G1556" s="97"/>
      <c r="H1556" s="98"/>
    </row>
    <row r="1557" spans="1:8" x14ac:dyDescent="0.3">
      <c r="A1557" s="7"/>
      <c r="B1557" s="4"/>
      <c r="C1557" s="4"/>
      <c r="D1557" s="4"/>
      <c r="E1557" s="4"/>
      <c r="F1557" s="97"/>
      <c r="G1557" s="97"/>
      <c r="H1557" s="98"/>
    </row>
    <row r="1558" spans="1:8" x14ac:dyDescent="0.3">
      <c r="A1558" s="7"/>
      <c r="B1558" s="4"/>
      <c r="C1558" s="4"/>
      <c r="D1558" s="4"/>
      <c r="E1558" s="4"/>
      <c r="F1558" s="97"/>
      <c r="G1558" s="97"/>
      <c r="H1558" s="98"/>
    </row>
    <row r="1559" spans="1:8" x14ac:dyDescent="0.3">
      <c r="A1559" s="7"/>
      <c r="B1559" s="4"/>
      <c r="C1559" s="4"/>
      <c r="D1559" s="4"/>
      <c r="E1559" s="4"/>
      <c r="F1559" s="97"/>
      <c r="G1559" s="97"/>
      <c r="H1559" s="98"/>
    </row>
    <row r="1560" spans="1:8" x14ac:dyDescent="0.3">
      <c r="A1560" s="7"/>
      <c r="B1560" s="4"/>
      <c r="C1560" s="4"/>
      <c r="D1560" s="4"/>
      <c r="E1560" s="4"/>
      <c r="F1560" s="97"/>
      <c r="G1560" s="97"/>
      <c r="H1560" s="98"/>
    </row>
    <row r="1561" spans="1:8" x14ac:dyDescent="0.3">
      <c r="A1561" s="7"/>
      <c r="B1561" s="4"/>
      <c r="C1561" s="4"/>
      <c r="D1561" s="4"/>
      <c r="E1561" s="4"/>
      <c r="F1561" s="97"/>
      <c r="G1561" s="97"/>
      <c r="H1561" s="98"/>
    </row>
    <row r="1562" spans="1:8" x14ac:dyDescent="0.3">
      <c r="A1562" s="7"/>
      <c r="B1562" s="4"/>
      <c r="C1562" s="4"/>
      <c r="D1562" s="4"/>
      <c r="E1562" s="4"/>
      <c r="F1562" s="97"/>
      <c r="G1562" s="97"/>
      <c r="H1562" s="98"/>
    </row>
    <row r="1563" spans="1:8" x14ac:dyDescent="0.3">
      <c r="A1563" s="7"/>
      <c r="B1563" s="4"/>
      <c r="C1563" s="4"/>
      <c r="D1563" s="4"/>
      <c r="E1563" s="4"/>
      <c r="F1563" s="97"/>
      <c r="G1563" s="97"/>
      <c r="H1563" s="98"/>
    </row>
    <row r="1564" spans="1:8" x14ac:dyDescent="0.3">
      <c r="A1564" s="7"/>
      <c r="B1564" s="4"/>
      <c r="C1564" s="4"/>
      <c r="D1564" s="4"/>
      <c r="E1564" s="4"/>
      <c r="F1564" s="97"/>
      <c r="G1564" s="97"/>
      <c r="H1564" s="98"/>
    </row>
    <row r="1565" spans="1:8" x14ac:dyDescent="0.3">
      <c r="A1565" s="7"/>
      <c r="B1565" s="4"/>
      <c r="C1565" s="4"/>
      <c r="D1565" s="4"/>
      <c r="E1565" s="4"/>
      <c r="F1565" s="97"/>
      <c r="G1565" s="97"/>
      <c r="H1565" s="98"/>
    </row>
    <row r="1566" spans="1:8" x14ac:dyDescent="0.3">
      <c r="A1566" s="7"/>
      <c r="B1566" s="4"/>
      <c r="C1566" s="4"/>
      <c r="D1566" s="4"/>
      <c r="E1566" s="4"/>
      <c r="F1566" s="97"/>
      <c r="G1566" s="97"/>
      <c r="H1566" s="98"/>
    </row>
    <row r="1567" spans="1:8" x14ac:dyDescent="0.3">
      <c r="A1567" s="7"/>
      <c r="B1567" s="4"/>
      <c r="C1567" s="4"/>
      <c r="D1567" s="4"/>
      <c r="E1567" s="4"/>
      <c r="F1567" s="97"/>
      <c r="G1567" s="97"/>
      <c r="H1567" s="98"/>
    </row>
    <row r="1568" spans="1:8" x14ac:dyDescent="0.3">
      <c r="A1568" s="7"/>
      <c r="B1568" s="4"/>
      <c r="C1568" s="4"/>
      <c r="D1568" s="4"/>
      <c r="E1568" s="4"/>
      <c r="F1568" s="97"/>
      <c r="G1568" s="97"/>
      <c r="H1568" s="98"/>
    </row>
    <row r="1569" spans="1:8" x14ac:dyDescent="0.3">
      <c r="A1569" s="7"/>
      <c r="B1569" s="4"/>
      <c r="C1569" s="4"/>
      <c r="D1569" s="4"/>
      <c r="E1569" s="4"/>
      <c r="F1569" s="97"/>
      <c r="G1569" s="97"/>
      <c r="H1569" s="98"/>
    </row>
    <row r="1570" spans="1:8" x14ac:dyDescent="0.3">
      <c r="A1570" s="7"/>
      <c r="B1570" s="4"/>
      <c r="C1570" s="4"/>
      <c r="D1570" s="4"/>
      <c r="E1570" s="4"/>
      <c r="F1570" s="97"/>
      <c r="G1570" s="97"/>
      <c r="H1570" s="98"/>
    </row>
    <row r="1571" spans="1:8" x14ac:dyDescent="0.3">
      <c r="A1571" s="7"/>
      <c r="B1571" s="4"/>
      <c r="C1571" s="4"/>
      <c r="D1571" s="4"/>
      <c r="E1571" s="4"/>
      <c r="F1571" s="97"/>
      <c r="G1571" s="97"/>
      <c r="H1571" s="98"/>
    </row>
    <row r="1572" spans="1:8" x14ac:dyDescent="0.3">
      <c r="A1572" s="7"/>
      <c r="B1572" s="4"/>
      <c r="C1572" s="4"/>
      <c r="D1572" s="4"/>
      <c r="E1572" s="4"/>
      <c r="F1572" s="97"/>
      <c r="G1572" s="97"/>
      <c r="H1572" s="98"/>
    </row>
    <row r="1573" spans="1:8" x14ac:dyDescent="0.3">
      <c r="A1573" s="7"/>
      <c r="B1573" s="4"/>
      <c r="C1573" s="4"/>
      <c r="D1573" s="4"/>
      <c r="E1573" s="4"/>
      <c r="F1573" s="97"/>
      <c r="G1573" s="97"/>
      <c r="H1573" s="98"/>
    </row>
    <row r="1574" spans="1:8" x14ac:dyDescent="0.3">
      <c r="A1574" s="7"/>
      <c r="B1574" s="4"/>
      <c r="C1574" s="4"/>
      <c r="D1574" s="4"/>
      <c r="E1574" s="4"/>
      <c r="F1574" s="97"/>
      <c r="G1574" s="97"/>
      <c r="H1574" s="98"/>
    </row>
    <row r="1575" spans="1:8" x14ac:dyDescent="0.3">
      <c r="A1575" s="7"/>
      <c r="B1575" s="4"/>
      <c r="C1575" s="4"/>
      <c r="D1575" s="4"/>
      <c r="E1575" s="4"/>
      <c r="F1575" s="97"/>
      <c r="G1575" s="97"/>
      <c r="H1575" s="98"/>
    </row>
    <row r="1576" spans="1:8" x14ac:dyDescent="0.3">
      <c r="A1576" s="7"/>
      <c r="B1576" s="4"/>
      <c r="C1576" s="4"/>
      <c r="D1576" s="4"/>
      <c r="E1576" s="4"/>
      <c r="F1576" s="97"/>
      <c r="G1576" s="97"/>
      <c r="H1576" s="98"/>
    </row>
    <row r="1577" spans="1:8" x14ac:dyDescent="0.3">
      <c r="A1577" s="7"/>
      <c r="B1577" s="4"/>
      <c r="C1577" s="4"/>
      <c r="D1577" s="4"/>
      <c r="E1577" s="4"/>
      <c r="F1577" s="97"/>
      <c r="G1577" s="97"/>
      <c r="H1577" s="98"/>
    </row>
    <row r="1578" spans="1:8" x14ac:dyDescent="0.3">
      <c r="A1578" s="7"/>
      <c r="B1578" s="4"/>
      <c r="C1578" s="4"/>
      <c r="D1578" s="4"/>
      <c r="E1578" s="4"/>
      <c r="F1578" s="97"/>
      <c r="G1578" s="97"/>
      <c r="H1578" s="98"/>
    </row>
    <row r="1579" spans="1:8" x14ac:dyDescent="0.3">
      <c r="A1579" s="7"/>
      <c r="B1579" s="4"/>
      <c r="C1579" s="4"/>
      <c r="D1579" s="4"/>
      <c r="E1579" s="4"/>
      <c r="F1579" s="97"/>
      <c r="G1579" s="97"/>
      <c r="H1579" s="98"/>
    </row>
    <row r="1580" spans="1:8" x14ac:dyDescent="0.3">
      <c r="A1580" s="7"/>
      <c r="B1580" s="4"/>
      <c r="C1580" s="4"/>
      <c r="D1580" s="4"/>
      <c r="E1580" s="4"/>
      <c r="F1580" s="97"/>
      <c r="G1580" s="97"/>
      <c r="H1580" s="98"/>
    </row>
    <row r="1581" spans="1:8" x14ac:dyDescent="0.3">
      <c r="A1581" s="7"/>
      <c r="B1581" s="4"/>
      <c r="C1581" s="4"/>
      <c r="D1581" s="4"/>
      <c r="E1581" s="4"/>
      <c r="F1581" s="97"/>
      <c r="G1581" s="97"/>
      <c r="H1581" s="98"/>
    </row>
    <row r="1582" spans="1:8" x14ac:dyDescent="0.3">
      <c r="A1582" s="7"/>
      <c r="B1582" s="4"/>
      <c r="C1582" s="4"/>
      <c r="D1582" s="4"/>
      <c r="E1582" s="4"/>
      <c r="F1582" s="97"/>
      <c r="G1582" s="97"/>
      <c r="H1582" s="98"/>
    </row>
    <row r="1583" spans="1:8" x14ac:dyDescent="0.3">
      <c r="A1583" s="7"/>
      <c r="B1583" s="4"/>
      <c r="C1583" s="4"/>
      <c r="D1583" s="4"/>
      <c r="E1583" s="4"/>
      <c r="F1583" s="97"/>
      <c r="G1583" s="97"/>
      <c r="H1583" s="98"/>
    </row>
    <row r="1584" spans="1:8" x14ac:dyDescent="0.3">
      <c r="A1584" s="7"/>
      <c r="B1584" s="4"/>
      <c r="C1584" s="4"/>
      <c r="D1584" s="4"/>
      <c r="E1584" s="4"/>
      <c r="F1584" s="97"/>
      <c r="G1584" s="97"/>
      <c r="H1584" s="98"/>
    </row>
    <row r="1585" spans="1:8" x14ac:dyDescent="0.3">
      <c r="A1585" s="7"/>
      <c r="B1585" s="4"/>
      <c r="C1585" s="4"/>
      <c r="D1585" s="4"/>
      <c r="E1585" s="4"/>
      <c r="F1585" s="97"/>
      <c r="G1585" s="97"/>
      <c r="H1585" s="98"/>
    </row>
    <row r="1586" spans="1:8" x14ac:dyDescent="0.3">
      <c r="A1586" s="7"/>
      <c r="B1586" s="4"/>
      <c r="C1586" s="4"/>
      <c r="D1586" s="4"/>
      <c r="E1586" s="4"/>
      <c r="F1586" s="97"/>
      <c r="G1586" s="97"/>
      <c r="H1586" s="98"/>
    </row>
    <row r="1587" spans="1:8" x14ac:dyDescent="0.3">
      <c r="A1587" s="7"/>
      <c r="B1587" s="4"/>
      <c r="C1587" s="4"/>
      <c r="D1587" s="4"/>
      <c r="E1587" s="4"/>
      <c r="F1587" s="97"/>
      <c r="G1587" s="97"/>
      <c r="H1587" s="98"/>
    </row>
    <row r="1588" spans="1:8" x14ac:dyDescent="0.3">
      <c r="A1588" s="7"/>
      <c r="B1588" s="4"/>
      <c r="C1588" s="4"/>
      <c r="D1588" s="4"/>
      <c r="E1588" s="4"/>
      <c r="F1588" s="97"/>
      <c r="G1588" s="97"/>
      <c r="H1588" s="98"/>
    </row>
    <row r="1589" spans="1:8" x14ac:dyDescent="0.3">
      <c r="A1589" s="7"/>
      <c r="B1589" s="4"/>
      <c r="C1589" s="4"/>
      <c r="D1589" s="4"/>
      <c r="E1589" s="4"/>
      <c r="F1589" s="97"/>
      <c r="G1589" s="97"/>
      <c r="H1589" s="98"/>
    </row>
    <row r="1590" spans="1:8" x14ac:dyDescent="0.3">
      <c r="A1590" s="7"/>
      <c r="B1590" s="4"/>
      <c r="C1590" s="4"/>
      <c r="D1590" s="4"/>
      <c r="E1590" s="4"/>
      <c r="F1590" s="97"/>
      <c r="G1590" s="97"/>
      <c r="H1590" s="98"/>
    </row>
    <row r="1591" spans="1:8" x14ac:dyDescent="0.3">
      <c r="A1591" s="7"/>
      <c r="B1591" s="4"/>
      <c r="C1591" s="4"/>
      <c r="D1591" s="4"/>
      <c r="E1591" s="4"/>
      <c r="F1591" s="97"/>
      <c r="G1591" s="97"/>
      <c r="H1591" s="98"/>
    </row>
    <row r="1592" spans="1:8" x14ac:dyDescent="0.3">
      <c r="A1592" s="7"/>
      <c r="B1592" s="4"/>
      <c r="C1592" s="4"/>
      <c r="D1592" s="4"/>
      <c r="E1592" s="4"/>
      <c r="F1592" s="97"/>
      <c r="G1592" s="97"/>
      <c r="H1592" s="98"/>
    </row>
    <row r="1593" spans="1:8" x14ac:dyDescent="0.3">
      <c r="A1593" s="7"/>
      <c r="B1593" s="4"/>
      <c r="C1593" s="4"/>
      <c r="D1593" s="4"/>
      <c r="E1593" s="4"/>
      <c r="F1593" s="97"/>
      <c r="G1593" s="97"/>
      <c r="H1593" s="98"/>
    </row>
    <row r="1594" spans="1:8" x14ac:dyDescent="0.3">
      <c r="A1594" s="7"/>
      <c r="B1594" s="4"/>
      <c r="C1594" s="4"/>
      <c r="D1594" s="4"/>
      <c r="E1594" s="4"/>
      <c r="F1594" s="97"/>
      <c r="G1594" s="97"/>
      <c r="H1594" s="98"/>
    </row>
    <row r="1595" spans="1:8" x14ac:dyDescent="0.3">
      <c r="A1595" s="7"/>
      <c r="B1595" s="4"/>
      <c r="C1595" s="4"/>
      <c r="D1595" s="4"/>
      <c r="E1595" s="4"/>
      <c r="F1595" s="97"/>
      <c r="G1595" s="97"/>
      <c r="H1595" s="98"/>
    </row>
    <row r="1596" spans="1:8" x14ac:dyDescent="0.3">
      <c r="A1596" s="7"/>
      <c r="B1596" s="4"/>
      <c r="C1596" s="4"/>
      <c r="D1596" s="4"/>
      <c r="E1596" s="4"/>
      <c r="F1596" s="97"/>
      <c r="G1596" s="97"/>
      <c r="H1596" s="98"/>
    </row>
    <row r="1597" spans="1:8" x14ac:dyDescent="0.3">
      <c r="A1597" s="7"/>
      <c r="B1597" s="4"/>
      <c r="C1597" s="4"/>
      <c r="D1597" s="4"/>
      <c r="E1597" s="4"/>
      <c r="F1597" s="97"/>
      <c r="G1597" s="97"/>
      <c r="H1597" s="98"/>
    </row>
    <row r="1598" spans="1:8" x14ac:dyDescent="0.3">
      <c r="A1598" s="7"/>
      <c r="B1598" s="4"/>
      <c r="C1598" s="4"/>
      <c r="D1598" s="4"/>
      <c r="E1598" s="4"/>
      <c r="F1598" s="97"/>
      <c r="G1598" s="97"/>
      <c r="H1598" s="98"/>
    </row>
    <row r="1599" spans="1:8" x14ac:dyDescent="0.3">
      <c r="A1599" s="7"/>
      <c r="B1599" s="4"/>
      <c r="C1599" s="4"/>
      <c r="D1599" s="4"/>
      <c r="E1599" s="4"/>
      <c r="F1599" s="97"/>
      <c r="G1599" s="97"/>
      <c r="H1599" s="98"/>
    </row>
    <row r="1600" spans="1:8" x14ac:dyDescent="0.3">
      <c r="A1600" s="7"/>
      <c r="B1600" s="4"/>
      <c r="C1600" s="4"/>
      <c r="D1600" s="4"/>
      <c r="E1600" s="4"/>
      <c r="F1600" s="97"/>
      <c r="G1600" s="97"/>
      <c r="H1600" s="98"/>
    </row>
  </sheetData>
  <hyperlinks>
    <hyperlink ref="J1" r:id="rId1"/>
  </hyperlinks>
  <pageMargins left="0.7" right="0.7" top="0.75" bottom="0.75" header="0.3" footer="0.3"/>
  <pageSetup paperSize="9" orientation="portrait" horizontalDpi="360" verticalDpi="36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7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8.75" x14ac:dyDescent="0.3"/>
  <cols>
    <col min="1" max="1" width="10.625" style="17" customWidth="1"/>
    <col min="2" max="2" width="10.625" style="12" customWidth="1"/>
    <col min="3" max="16384" width="9" style="1"/>
  </cols>
  <sheetData>
    <row r="1" spans="1:3" x14ac:dyDescent="0.3">
      <c r="A1" s="15" t="s">
        <v>62</v>
      </c>
      <c r="B1" s="13" t="s">
        <v>0</v>
      </c>
    </row>
    <row r="2" spans="1:3" x14ac:dyDescent="0.3">
      <c r="A2" s="16">
        <f t="shared" ref="A2:A65" si="0">B2</f>
        <v>43467</v>
      </c>
      <c r="B2" s="22">
        <v>43467</v>
      </c>
      <c r="C2" s="23"/>
    </row>
    <row r="3" spans="1:3" x14ac:dyDescent="0.3">
      <c r="A3" s="16">
        <f t="shared" si="0"/>
        <v>43468</v>
      </c>
      <c r="B3" s="14">
        <f>WORKDAY(B2,1,Holiday!$A$2:$A$10000)</f>
        <v>43468</v>
      </c>
      <c r="C3" s="23"/>
    </row>
    <row r="4" spans="1:3" x14ac:dyDescent="0.3">
      <c r="A4" s="16">
        <f t="shared" si="0"/>
        <v>43469</v>
      </c>
      <c r="B4" s="14">
        <f>WORKDAY(B3,1,Holiday!$A$2:$A$10000)</f>
        <v>43469</v>
      </c>
      <c r="C4" s="23"/>
    </row>
    <row r="5" spans="1:3" x14ac:dyDescent="0.3">
      <c r="A5" s="16">
        <f t="shared" si="0"/>
        <v>43472</v>
      </c>
      <c r="B5" s="14">
        <f>WORKDAY(B4,1,Holiday!$A$2:$A$10000)</f>
        <v>43472</v>
      </c>
      <c r="C5" s="23"/>
    </row>
    <row r="6" spans="1:3" x14ac:dyDescent="0.3">
      <c r="A6" s="16">
        <f t="shared" si="0"/>
        <v>43473</v>
      </c>
      <c r="B6" s="14">
        <f>WORKDAY(B5,1,Holiday!$A$2:$A$10000)</f>
        <v>43473</v>
      </c>
      <c r="C6" s="23"/>
    </row>
    <row r="7" spans="1:3" x14ac:dyDescent="0.3">
      <c r="A7" s="16">
        <f t="shared" si="0"/>
        <v>43474</v>
      </c>
      <c r="B7" s="14">
        <f>WORKDAY(B6,1,Holiday!$A$2:$A$10000)</f>
        <v>43474</v>
      </c>
      <c r="C7" s="23"/>
    </row>
    <row r="8" spans="1:3" x14ac:dyDescent="0.3">
      <c r="A8" s="16">
        <f t="shared" si="0"/>
        <v>43475</v>
      </c>
      <c r="B8" s="14">
        <f>WORKDAY(B7,1,Holiday!$A$2:$A$10000)</f>
        <v>43475</v>
      </c>
      <c r="C8" s="23"/>
    </row>
    <row r="9" spans="1:3" x14ac:dyDescent="0.3">
      <c r="A9" s="16">
        <f t="shared" si="0"/>
        <v>43476</v>
      </c>
      <c r="B9" s="14">
        <f>WORKDAY(B8,1,Holiday!$A$2:$A$10000)</f>
        <v>43476</v>
      </c>
      <c r="C9" s="23"/>
    </row>
    <row r="10" spans="1:3" x14ac:dyDescent="0.3">
      <c r="A10" s="16">
        <f t="shared" si="0"/>
        <v>43479</v>
      </c>
      <c r="B10" s="14">
        <f>WORKDAY(B9,1,Holiday!$A$2:$A$10000)</f>
        <v>43479</v>
      </c>
      <c r="C10" s="23"/>
    </row>
    <row r="11" spans="1:3" x14ac:dyDescent="0.3">
      <c r="A11" s="16">
        <f t="shared" si="0"/>
        <v>43480</v>
      </c>
      <c r="B11" s="14">
        <f>WORKDAY(B10,1,Holiday!$A$2:$A$10000)</f>
        <v>43480</v>
      </c>
      <c r="C11" s="23"/>
    </row>
    <row r="12" spans="1:3" x14ac:dyDescent="0.3">
      <c r="A12" s="16">
        <f t="shared" si="0"/>
        <v>43481</v>
      </c>
      <c r="B12" s="14">
        <f>WORKDAY(B11,1,Holiday!$A$2:$A$10000)</f>
        <v>43481</v>
      </c>
      <c r="C12" s="23"/>
    </row>
    <row r="13" spans="1:3" x14ac:dyDescent="0.3">
      <c r="A13" s="16">
        <f t="shared" si="0"/>
        <v>43482</v>
      </c>
      <c r="B13" s="14">
        <f>WORKDAY(B12,1,Holiday!$A$2:$A$10000)</f>
        <v>43482</v>
      </c>
      <c r="C13" s="23"/>
    </row>
    <row r="14" spans="1:3" x14ac:dyDescent="0.3">
      <c r="A14" s="16">
        <f t="shared" si="0"/>
        <v>43483</v>
      </c>
      <c r="B14" s="14">
        <f>WORKDAY(B13,1,Holiday!$A$2:$A$10000)</f>
        <v>43483</v>
      </c>
      <c r="C14" s="23"/>
    </row>
    <row r="15" spans="1:3" x14ac:dyDescent="0.3">
      <c r="A15" s="16">
        <f t="shared" si="0"/>
        <v>43486</v>
      </c>
      <c r="B15" s="14">
        <f>WORKDAY(B14,1,Holiday!$A$2:$A$10000)</f>
        <v>43486</v>
      </c>
      <c r="C15" s="23"/>
    </row>
    <row r="16" spans="1:3" x14ac:dyDescent="0.3">
      <c r="A16" s="16">
        <f t="shared" si="0"/>
        <v>43487</v>
      </c>
      <c r="B16" s="14">
        <f>WORKDAY(B15,1,Holiday!$A$2:$A$10000)</f>
        <v>43487</v>
      </c>
      <c r="C16" s="23"/>
    </row>
    <row r="17" spans="1:3" x14ac:dyDescent="0.3">
      <c r="A17" s="16">
        <f t="shared" si="0"/>
        <v>43488</v>
      </c>
      <c r="B17" s="14">
        <f>WORKDAY(B16,1,Holiday!$A$2:$A$10000)</f>
        <v>43488</v>
      </c>
      <c r="C17" s="23"/>
    </row>
    <row r="18" spans="1:3" x14ac:dyDescent="0.3">
      <c r="A18" s="16">
        <f t="shared" si="0"/>
        <v>43489</v>
      </c>
      <c r="B18" s="14">
        <f>WORKDAY(B17,1,Holiday!$A$2:$A$10000)</f>
        <v>43489</v>
      </c>
      <c r="C18" s="23"/>
    </row>
    <row r="19" spans="1:3" x14ac:dyDescent="0.3">
      <c r="A19" s="16">
        <f t="shared" si="0"/>
        <v>43490</v>
      </c>
      <c r="B19" s="14">
        <f>WORKDAY(B18,1,Holiday!$A$2:$A$10000)</f>
        <v>43490</v>
      </c>
      <c r="C19" s="23"/>
    </row>
    <row r="20" spans="1:3" x14ac:dyDescent="0.3">
      <c r="A20" s="16">
        <f t="shared" si="0"/>
        <v>43493</v>
      </c>
      <c r="B20" s="14">
        <f>WORKDAY(B19,1,Holiday!$A$2:$A$10000)</f>
        <v>43493</v>
      </c>
      <c r="C20" s="23"/>
    </row>
    <row r="21" spans="1:3" x14ac:dyDescent="0.3">
      <c r="A21" s="16">
        <f t="shared" si="0"/>
        <v>43494</v>
      </c>
      <c r="B21" s="14">
        <f>WORKDAY(B20,1,Holiday!$A$2:$A$10000)</f>
        <v>43494</v>
      </c>
      <c r="C21" s="23"/>
    </row>
    <row r="22" spans="1:3" x14ac:dyDescent="0.3">
      <c r="A22" s="16">
        <f t="shared" si="0"/>
        <v>43495</v>
      </c>
      <c r="B22" s="14">
        <f>WORKDAY(B21,1,Holiday!$A$2:$A$10000)</f>
        <v>43495</v>
      </c>
      <c r="C22" s="23"/>
    </row>
    <row r="23" spans="1:3" x14ac:dyDescent="0.3">
      <c r="A23" s="16">
        <f t="shared" si="0"/>
        <v>43496</v>
      </c>
      <c r="B23" s="14">
        <f>WORKDAY(B22,1,Holiday!$A$2:$A$10000)</f>
        <v>43496</v>
      </c>
      <c r="C23" s="23"/>
    </row>
    <row r="24" spans="1:3" x14ac:dyDescent="0.3">
      <c r="A24" s="16">
        <f t="shared" si="0"/>
        <v>43497</v>
      </c>
      <c r="B24" s="14">
        <f>WORKDAY(B23,1,Holiday!$A$2:$A$10000)</f>
        <v>43497</v>
      </c>
      <c r="C24" s="23"/>
    </row>
    <row r="25" spans="1:3" x14ac:dyDescent="0.3">
      <c r="A25" s="16">
        <f t="shared" si="0"/>
        <v>43500</v>
      </c>
      <c r="B25" s="14">
        <f>WORKDAY(B24,1,Holiday!$A$2:$A$10000)</f>
        <v>43500</v>
      </c>
      <c r="C25" s="23"/>
    </row>
    <row r="26" spans="1:3" x14ac:dyDescent="0.3">
      <c r="A26" s="16">
        <f t="shared" si="0"/>
        <v>43501</v>
      </c>
      <c r="B26" s="14">
        <f>WORKDAY(B25,1,Holiday!$A$2:$A$10000)</f>
        <v>43501</v>
      </c>
      <c r="C26" s="23"/>
    </row>
    <row r="27" spans="1:3" x14ac:dyDescent="0.3">
      <c r="A27" s="16">
        <f t="shared" si="0"/>
        <v>43502</v>
      </c>
      <c r="B27" s="14">
        <f>WORKDAY(B26,1,Holiday!$A$2:$A$10000)</f>
        <v>43502</v>
      </c>
      <c r="C27" s="23"/>
    </row>
    <row r="28" spans="1:3" x14ac:dyDescent="0.3">
      <c r="A28" s="16">
        <f t="shared" si="0"/>
        <v>43503</v>
      </c>
      <c r="B28" s="14">
        <f>WORKDAY(B27,1,Holiday!$A$2:$A$10000)</f>
        <v>43503</v>
      </c>
      <c r="C28" s="23"/>
    </row>
    <row r="29" spans="1:3" x14ac:dyDescent="0.3">
      <c r="A29" s="16">
        <f t="shared" si="0"/>
        <v>43504</v>
      </c>
      <c r="B29" s="14">
        <f>WORKDAY(B28,1,Holiday!$A$2:$A$10000)</f>
        <v>43504</v>
      </c>
      <c r="C29" s="23"/>
    </row>
    <row r="30" spans="1:3" x14ac:dyDescent="0.3">
      <c r="A30" s="16">
        <f t="shared" si="0"/>
        <v>43507</v>
      </c>
      <c r="B30" s="14">
        <f>WORKDAY(B29,1,Holiday!$A$2:$A$10000)</f>
        <v>43507</v>
      </c>
      <c r="C30" s="23"/>
    </row>
    <row r="31" spans="1:3" x14ac:dyDescent="0.3">
      <c r="A31" s="16">
        <f t="shared" si="0"/>
        <v>43508</v>
      </c>
      <c r="B31" s="14">
        <f>WORKDAY(B30,1,Holiday!$A$2:$A$10000)</f>
        <v>43508</v>
      </c>
      <c r="C31" s="23"/>
    </row>
    <row r="32" spans="1:3" x14ac:dyDescent="0.3">
      <c r="A32" s="16">
        <f t="shared" si="0"/>
        <v>43509</v>
      </c>
      <c r="B32" s="14">
        <f>WORKDAY(B31,1,Holiday!$A$2:$A$10000)</f>
        <v>43509</v>
      </c>
      <c r="C32" s="23"/>
    </row>
    <row r="33" spans="1:3" x14ac:dyDescent="0.3">
      <c r="A33" s="16">
        <f t="shared" si="0"/>
        <v>43510</v>
      </c>
      <c r="B33" s="14">
        <f>WORKDAY(B32,1,Holiday!$A$2:$A$10000)</f>
        <v>43510</v>
      </c>
      <c r="C33" s="23"/>
    </row>
    <row r="34" spans="1:3" x14ac:dyDescent="0.3">
      <c r="A34" s="16">
        <f t="shared" si="0"/>
        <v>43511</v>
      </c>
      <c r="B34" s="14">
        <f>WORKDAY(B33,1,Holiday!$A$2:$A$10000)</f>
        <v>43511</v>
      </c>
      <c r="C34" s="23"/>
    </row>
    <row r="35" spans="1:3" x14ac:dyDescent="0.3">
      <c r="A35" s="16">
        <f t="shared" si="0"/>
        <v>43514</v>
      </c>
      <c r="B35" s="14">
        <f>WORKDAY(B34,1,Holiday!$A$2:$A$10000)</f>
        <v>43514</v>
      </c>
      <c r="C35" s="23"/>
    </row>
    <row r="36" spans="1:3" x14ac:dyDescent="0.3">
      <c r="A36" s="16">
        <f t="shared" si="0"/>
        <v>43516</v>
      </c>
      <c r="B36" s="14">
        <f>WORKDAY(B35,1,Holiday!$A$2:$A$10000)</f>
        <v>43516</v>
      </c>
      <c r="C36" s="23"/>
    </row>
    <row r="37" spans="1:3" x14ac:dyDescent="0.3">
      <c r="A37" s="16">
        <f t="shared" si="0"/>
        <v>43517</v>
      </c>
      <c r="B37" s="14">
        <f>WORKDAY(B36,1,Holiday!$A$2:$A$10000)</f>
        <v>43517</v>
      </c>
      <c r="C37" s="23"/>
    </row>
    <row r="38" spans="1:3" x14ac:dyDescent="0.3">
      <c r="A38" s="16">
        <f t="shared" si="0"/>
        <v>43518</v>
      </c>
      <c r="B38" s="14">
        <f>WORKDAY(B37,1,Holiday!$A$2:$A$10000)</f>
        <v>43518</v>
      </c>
      <c r="C38" s="23"/>
    </row>
    <row r="39" spans="1:3" x14ac:dyDescent="0.3">
      <c r="A39" s="16">
        <f t="shared" si="0"/>
        <v>43521</v>
      </c>
      <c r="B39" s="14">
        <f>WORKDAY(B38,1,Holiday!$A$2:$A$10000)</f>
        <v>43521</v>
      </c>
      <c r="C39" s="23"/>
    </row>
    <row r="40" spans="1:3" x14ac:dyDescent="0.3">
      <c r="A40" s="16">
        <f t="shared" si="0"/>
        <v>43522</v>
      </c>
      <c r="B40" s="14">
        <f>WORKDAY(B39,1,Holiday!$A$2:$A$10000)</f>
        <v>43522</v>
      </c>
      <c r="C40" s="23"/>
    </row>
    <row r="41" spans="1:3" x14ac:dyDescent="0.3">
      <c r="A41" s="16">
        <f t="shared" si="0"/>
        <v>43523</v>
      </c>
      <c r="B41" s="14">
        <f>WORKDAY(B40,1,Holiday!$A$2:$A$10000)</f>
        <v>43523</v>
      </c>
      <c r="C41" s="23"/>
    </row>
    <row r="42" spans="1:3" x14ac:dyDescent="0.3">
      <c r="A42" s="16">
        <f t="shared" si="0"/>
        <v>43524</v>
      </c>
      <c r="B42" s="14">
        <f>WORKDAY(B41,1,Holiday!$A$2:$A$10000)</f>
        <v>43524</v>
      </c>
      <c r="C42" s="23"/>
    </row>
    <row r="43" spans="1:3" x14ac:dyDescent="0.3">
      <c r="A43" s="16">
        <f t="shared" si="0"/>
        <v>43525</v>
      </c>
      <c r="B43" s="14">
        <f>WORKDAY(B42,1,Holiday!$A$2:$A$10000)</f>
        <v>43525</v>
      </c>
      <c r="C43" s="23"/>
    </row>
    <row r="44" spans="1:3" x14ac:dyDescent="0.3">
      <c r="A44" s="16">
        <f t="shared" si="0"/>
        <v>43528</v>
      </c>
      <c r="B44" s="14">
        <f>WORKDAY(B43,1,Holiday!$A$2:$A$10000)</f>
        <v>43528</v>
      </c>
      <c r="C44" s="23"/>
    </row>
    <row r="45" spans="1:3" x14ac:dyDescent="0.3">
      <c r="A45" s="16">
        <f t="shared" si="0"/>
        <v>43529</v>
      </c>
      <c r="B45" s="14">
        <f>WORKDAY(B44,1,Holiday!$A$2:$A$10000)</f>
        <v>43529</v>
      </c>
      <c r="C45" s="23"/>
    </row>
    <row r="46" spans="1:3" x14ac:dyDescent="0.3">
      <c r="A46" s="16">
        <f t="shared" si="0"/>
        <v>43530</v>
      </c>
      <c r="B46" s="14">
        <f>WORKDAY(B45,1,Holiday!$A$2:$A$10000)</f>
        <v>43530</v>
      </c>
      <c r="C46" s="23"/>
    </row>
    <row r="47" spans="1:3" x14ac:dyDescent="0.3">
      <c r="A47" s="16">
        <f t="shared" si="0"/>
        <v>43531</v>
      </c>
      <c r="B47" s="14">
        <f>WORKDAY(B46,1,Holiday!$A$2:$A$10000)</f>
        <v>43531</v>
      </c>
      <c r="C47" s="23"/>
    </row>
    <row r="48" spans="1:3" x14ac:dyDescent="0.3">
      <c r="A48" s="16">
        <f t="shared" si="0"/>
        <v>43532</v>
      </c>
      <c r="B48" s="14">
        <f>WORKDAY(B47,1,Holiday!$A$2:$A$10000)</f>
        <v>43532</v>
      </c>
      <c r="C48" s="23"/>
    </row>
    <row r="49" spans="1:3" x14ac:dyDescent="0.3">
      <c r="A49" s="16">
        <f t="shared" si="0"/>
        <v>43535</v>
      </c>
      <c r="B49" s="14">
        <f>WORKDAY(B48,1,Holiday!$A$2:$A$10000)</f>
        <v>43535</v>
      </c>
      <c r="C49" s="23"/>
    </row>
    <row r="50" spans="1:3" x14ac:dyDescent="0.3">
      <c r="A50" s="16">
        <f t="shared" si="0"/>
        <v>43536</v>
      </c>
      <c r="B50" s="14">
        <f>WORKDAY(B49,1,Holiday!$A$2:$A$10000)</f>
        <v>43536</v>
      </c>
      <c r="C50" s="23"/>
    </row>
    <row r="51" spans="1:3" x14ac:dyDescent="0.3">
      <c r="A51" s="16">
        <f t="shared" si="0"/>
        <v>43537</v>
      </c>
      <c r="B51" s="14">
        <f>WORKDAY(B50,1,Holiday!$A$2:$A$10000)</f>
        <v>43537</v>
      </c>
      <c r="C51" s="23"/>
    </row>
    <row r="52" spans="1:3" x14ac:dyDescent="0.3">
      <c r="A52" s="16">
        <f t="shared" si="0"/>
        <v>43538</v>
      </c>
      <c r="B52" s="14">
        <f>WORKDAY(B51,1,Holiday!$A$2:$A$10000)</f>
        <v>43538</v>
      </c>
      <c r="C52" s="23"/>
    </row>
    <row r="53" spans="1:3" x14ac:dyDescent="0.3">
      <c r="A53" s="16">
        <f t="shared" si="0"/>
        <v>43539</v>
      </c>
      <c r="B53" s="14">
        <f>WORKDAY(B52,1,Holiday!$A$2:$A$10000)</f>
        <v>43539</v>
      </c>
      <c r="C53" s="23"/>
    </row>
    <row r="54" spans="1:3" x14ac:dyDescent="0.3">
      <c r="A54" s="16">
        <f t="shared" si="0"/>
        <v>43542</v>
      </c>
      <c r="B54" s="14">
        <f>WORKDAY(B53,1,Holiday!$A$2:$A$10000)</f>
        <v>43542</v>
      </c>
      <c r="C54" s="23"/>
    </row>
    <row r="55" spans="1:3" x14ac:dyDescent="0.3">
      <c r="A55" s="16">
        <f t="shared" si="0"/>
        <v>43543</v>
      </c>
      <c r="B55" s="14">
        <f>WORKDAY(B54,1,Holiday!$A$2:$A$10000)</f>
        <v>43543</v>
      </c>
      <c r="C55" s="23"/>
    </row>
    <row r="56" spans="1:3" x14ac:dyDescent="0.3">
      <c r="A56" s="16">
        <f t="shared" si="0"/>
        <v>43544</v>
      </c>
      <c r="B56" s="14">
        <f>WORKDAY(B55,1,Holiday!$A$2:$A$10000)</f>
        <v>43544</v>
      </c>
      <c r="C56" s="23"/>
    </row>
    <row r="57" spans="1:3" x14ac:dyDescent="0.3">
      <c r="A57" s="16">
        <f t="shared" si="0"/>
        <v>43545</v>
      </c>
      <c r="B57" s="14">
        <f>WORKDAY(B56,1,Holiday!$A$2:$A$10000)</f>
        <v>43545</v>
      </c>
      <c r="C57" s="23"/>
    </row>
    <row r="58" spans="1:3" x14ac:dyDescent="0.3">
      <c r="A58" s="16">
        <f t="shared" si="0"/>
        <v>43546</v>
      </c>
      <c r="B58" s="14">
        <f>WORKDAY(B57,1,Holiday!$A$2:$A$10000)</f>
        <v>43546</v>
      </c>
      <c r="C58" s="23"/>
    </row>
    <row r="59" spans="1:3" x14ac:dyDescent="0.3">
      <c r="A59" s="16">
        <f t="shared" si="0"/>
        <v>43549</v>
      </c>
      <c r="B59" s="14">
        <f>WORKDAY(B58,1,Holiday!$A$2:$A$10000)</f>
        <v>43549</v>
      </c>
      <c r="C59" s="23"/>
    </row>
    <row r="60" spans="1:3" x14ac:dyDescent="0.3">
      <c r="A60" s="16">
        <f t="shared" si="0"/>
        <v>43550</v>
      </c>
      <c r="B60" s="14">
        <f>WORKDAY(B59,1,Holiday!$A$2:$A$10000)</f>
        <v>43550</v>
      </c>
      <c r="C60" s="23"/>
    </row>
    <row r="61" spans="1:3" x14ac:dyDescent="0.3">
      <c r="A61" s="16">
        <f t="shared" si="0"/>
        <v>43551</v>
      </c>
      <c r="B61" s="14">
        <f>WORKDAY(B60,1,Holiday!$A$2:$A$10000)</f>
        <v>43551</v>
      </c>
      <c r="C61" s="23"/>
    </row>
    <row r="62" spans="1:3" x14ac:dyDescent="0.3">
      <c r="A62" s="16">
        <f t="shared" si="0"/>
        <v>43552</v>
      </c>
      <c r="B62" s="14">
        <f>WORKDAY(B61,1,Holiday!$A$2:$A$10000)</f>
        <v>43552</v>
      </c>
      <c r="C62" s="23"/>
    </row>
    <row r="63" spans="1:3" x14ac:dyDescent="0.3">
      <c r="A63" s="16">
        <f t="shared" si="0"/>
        <v>43553</v>
      </c>
      <c r="B63" s="14">
        <f>WORKDAY(B62,1,Holiday!$A$2:$A$10000)</f>
        <v>43553</v>
      </c>
      <c r="C63" s="23"/>
    </row>
    <row r="64" spans="1:3" x14ac:dyDescent="0.3">
      <c r="A64" s="16">
        <f t="shared" si="0"/>
        <v>43556</v>
      </c>
      <c r="B64" s="14">
        <f>WORKDAY(B63,1,Holiday!$A$2:$A$10000)</f>
        <v>43556</v>
      </c>
      <c r="C64" s="23"/>
    </row>
    <row r="65" spans="1:3" x14ac:dyDescent="0.3">
      <c r="A65" s="16">
        <f t="shared" si="0"/>
        <v>43557</v>
      </c>
      <c r="B65" s="14">
        <f>WORKDAY(B64,1,Holiday!$A$2:$A$10000)</f>
        <v>43557</v>
      </c>
      <c r="C65" s="23"/>
    </row>
    <row r="66" spans="1:3" x14ac:dyDescent="0.3">
      <c r="A66" s="16">
        <f t="shared" ref="A66:A129" si="1">B66</f>
        <v>43558</v>
      </c>
      <c r="B66" s="14">
        <f>WORKDAY(B65,1,Holiday!$A$2:$A$10000)</f>
        <v>43558</v>
      </c>
      <c r="C66" s="23"/>
    </row>
    <row r="67" spans="1:3" x14ac:dyDescent="0.3">
      <c r="A67" s="16">
        <f t="shared" si="1"/>
        <v>43559</v>
      </c>
      <c r="B67" s="14">
        <f>WORKDAY(B66,1,Holiday!$A$2:$A$10000)</f>
        <v>43559</v>
      </c>
      <c r="C67" s="23"/>
    </row>
    <row r="68" spans="1:3" x14ac:dyDescent="0.3">
      <c r="A68" s="16">
        <f t="shared" si="1"/>
        <v>43560</v>
      </c>
      <c r="B68" s="14">
        <f>WORKDAY(B67,1,Holiday!$A$2:$A$10000)</f>
        <v>43560</v>
      </c>
      <c r="C68" s="23"/>
    </row>
    <row r="69" spans="1:3" x14ac:dyDescent="0.3">
      <c r="A69" s="16">
        <f t="shared" si="1"/>
        <v>43564</v>
      </c>
      <c r="B69" s="14">
        <f>WORKDAY(B68,1,Holiday!$A$2:$A$10000)</f>
        <v>43564</v>
      </c>
      <c r="C69" s="23"/>
    </row>
    <row r="70" spans="1:3" x14ac:dyDescent="0.3">
      <c r="A70" s="16">
        <f t="shared" si="1"/>
        <v>43565</v>
      </c>
      <c r="B70" s="14">
        <f>WORKDAY(B69,1,Holiday!$A$2:$A$10000)</f>
        <v>43565</v>
      </c>
      <c r="C70" s="23"/>
    </row>
    <row r="71" spans="1:3" x14ac:dyDescent="0.3">
      <c r="A71" s="16">
        <f t="shared" si="1"/>
        <v>43566</v>
      </c>
      <c r="B71" s="14">
        <f>WORKDAY(B70,1,Holiday!$A$2:$A$10000)</f>
        <v>43566</v>
      </c>
      <c r="C71" s="23"/>
    </row>
    <row r="72" spans="1:3" x14ac:dyDescent="0.3">
      <c r="A72" s="16">
        <f t="shared" si="1"/>
        <v>43567</v>
      </c>
      <c r="B72" s="14">
        <f>WORKDAY(B71,1,Holiday!$A$2:$A$10000)</f>
        <v>43567</v>
      </c>
      <c r="C72" s="23"/>
    </row>
    <row r="73" spans="1:3" x14ac:dyDescent="0.3">
      <c r="A73" s="16">
        <f t="shared" si="1"/>
        <v>43572</v>
      </c>
      <c r="B73" s="14">
        <f>WORKDAY(B72,1,Holiday!$A$2:$A$10000)</f>
        <v>43572</v>
      </c>
      <c r="C73" s="23"/>
    </row>
    <row r="74" spans="1:3" x14ac:dyDescent="0.3">
      <c r="A74" s="16">
        <f t="shared" si="1"/>
        <v>43573</v>
      </c>
      <c r="B74" s="14">
        <f>WORKDAY(B73,1,Holiday!$A$2:$A$10000)</f>
        <v>43573</v>
      </c>
      <c r="C74" s="23"/>
    </row>
    <row r="75" spans="1:3" x14ac:dyDescent="0.3">
      <c r="A75" s="16">
        <f t="shared" si="1"/>
        <v>43574</v>
      </c>
      <c r="B75" s="14">
        <f>WORKDAY(B74,1,Holiday!$A$2:$A$10000)</f>
        <v>43574</v>
      </c>
      <c r="C75" s="23"/>
    </row>
    <row r="76" spans="1:3" x14ac:dyDescent="0.3">
      <c r="A76" s="16">
        <f t="shared" si="1"/>
        <v>43577</v>
      </c>
      <c r="B76" s="14">
        <f>WORKDAY(B75,1,Holiday!$A$2:$A$10000)</f>
        <v>43577</v>
      </c>
      <c r="C76" s="23"/>
    </row>
    <row r="77" spans="1:3" x14ac:dyDescent="0.3">
      <c r="A77" s="16">
        <f t="shared" si="1"/>
        <v>43578</v>
      </c>
      <c r="B77" s="14">
        <f>WORKDAY(B76,1,Holiday!$A$2:$A$10000)</f>
        <v>43578</v>
      </c>
      <c r="C77" s="23"/>
    </row>
    <row r="78" spans="1:3" x14ac:dyDescent="0.3">
      <c r="A78" s="16">
        <f t="shared" si="1"/>
        <v>43579</v>
      </c>
      <c r="B78" s="14">
        <f>WORKDAY(B77,1,Holiday!$A$2:$A$10000)</f>
        <v>43579</v>
      </c>
      <c r="C78" s="23"/>
    </row>
    <row r="79" spans="1:3" x14ac:dyDescent="0.3">
      <c r="A79" s="16">
        <f t="shared" si="1"/>
        <v>43580</v>
      </c>
      <c r="B79" s="14">
        <f>WORKDAY(B78,1,Holiday!$A$2:$A$10000)</f>
        <v>43580</v>
      </c>
      <c r="C79" s="23"/>
    </row>
    <row r="80" spans="1:3" x14ac:dyDescent="0.3">
      <c r="A80" s="16">
        <f t="shared" si="1"/>
        <v>43581</v>
      </c>
      <c r="B80" s="14">
        <f>WORKDAY(B79,1,Holiday!$A$2:$A$10000)</f>
        <v>43581</v>
      </c>
      <c r="C80" s="23"/>
    </row>
    <row r="81" spans="1:3" x14ac:dyDescent="0.3">
      <c r="A81" s="16">
        <f t="shared" si="1"/>
        <v>43584</v>
      </c>
      <c r="B81" s="14">
        <f>WORKDAY(B80,1,Holiday!$A$2:$A$10000)</f>
        <v>43584</v>
      </c>
      <c r="C81" s="23"/>
    </row>
    <row r="82" spans="1:3" x14ac:dyDescent="0.3">
      <c r="A82" s="16">
        <f t="shared" si="1"/>
        <v>43585</v>
      </c>
      <c r="B82" s="14">
        <f>WORKDAY(B81,1,Holiday!$A$2:$A$10000)</f>
        <v>43585</v>
      </c>
      <c r="C82" s="23"/>
    </row>
    <row r="83" spans="1:3" x14ac:dyDescent="0.3">
      <c r="A83" s="16">
        <f t="shared" si="1"/>
        <v>43587</v>
      </c>
      <c r="B83" s="14">
        <f>WORKDAY(B82,1,Holiday!$A$2:$A$10000)</f>
        <v>43587</v>
      </c>
      <c r="C83" s="23"/>
    </row>
    <row r="84" spans="1:3" x14ac:dyDescent="0.3">
      <c r="A84" s="16">
        <f t="shared" si="1"/>
        <v>43588</v>
      </c>
      <c r="B84" s="14">
        <f>WORKDAY(B83,1,Holiday!$A$2:$A$10000)</f>
        <v>43588</v>
      </c>
      <c r="C84" s="23"/>
    </row>
    <row r="85" spans="1:3" x14ac:dyDescent="0.3">
      <c r="A85" s="16">
        <f t="shared" si="1"/>
        <v>43592</v>
      </c>
      <c r="B85" s="14">
        <f>WORKDAY(B84,1,Holiday!$A$2:$A$10000)</f>
        <v>43592</v>
      </c>
      <c r="C85" s="23"/>
    </row>
    <row r="86" spans="1:3" x14ac:dyDescent="0.3">
      <c r="A86" s="16">
        <f t="shared" si="1"/>
        <v>43593</v>
      </c>
      <c r="B86" s="14">
        <f>WORKDAY(B85,1,Holiday!$A$2:$A$10000)</f>
        <v>43593</v>
      </c>
      <c r="C86" s="23"/>
    </row>
    <row r="87" spans="1:3" x14ac:dyDescent="0.3">
      <c r="A87" s="16">
        <f t="shared" si="1"/>
        <v>43594</v>
      </c>
      <c r="B87" s="14">
        <f>WORKDAY(B86,1,Holiday!$A$2:$A$10000)</f>
        <v>43594</v>
      </c>
      <c r="C87" s="23"/>
    </row>
    <row r="88" spans="1:3" x14ac:dyDescent="0.3">
      <c r="A88" s="16">
        <f t="shared" si="1"/>
        <v>43595</v>
      </c>
      <c r="B88" s="14">
        <f>WORKDAY(B87,1,Holiday!$A$2:$A$10000)</f>
        <v>43595</v>
      </c>
      <c r="C88" s="23"/>
    </row>
    <row r="89" spans="1:3" x14ac:dyDescent="0.3">
      <c r="A89" s="16">
        <f t="shared" si="1"/>
        <v>43598</v>
      </c>
      <c r="B89" s="14">
        <f>WORKDAY(B88,1,Holiday!$A$2:$A$10000)</f>
        <v>43598</v>
      </c>
      <c r="C89" s="23"/>
    </row>
    <row r="90" spans="1:3" x14ac:dyDescent="0.3">
      <c r="A90" s="16">
        <f t="shared" si="1"/>
        <v>43599</v>
      </c>
      <c r="B90" s="14">
        <f>WORKDAY(B89,1,Holiday!$A$2:$A$10000)</f>
        <v>43599</v>
      </c>
      <c r="C90" s="23"/>
    </row>
    <row r="91" spans="1:3" x14ac:dyDescent="0.3">
      <c r="A91" s="16">
        <f t="shared" si="1"/>
        <v>43600</v>
      </c>
      <c r="B91" s="14">
        <f>WORKDAY(B90,1,Holiday!$A$2:$A$10000)</f>
        <v>43600</v>
      </c>
      <c r="C91" s="23"/>
    </row>
    <row r="92" spans="1:3" x14ac:dyDescent="0.3">
      <c r="A92" s="16">
        <f t="shared" si="1"/>
        <v>43601</v>
      </c>
      <c r="B92" s="14">
        <f>WORKDAY(B91,1,Holiday!$A$2:$A$10000)</f>
        <v>43601</v>
      </c>
      <c r="C92" s="23"/>
    </row>
    <row r="93" spans="1:3" x14ac:dyDescent="0.3">
      <c r="A93" s="16">
        <f t="shared" si="1"/>
        <v>43602</v>
      </c>
      <c r="B93" s="14">
        <f>WORKDAY(B92,1,Holiday!$A$2:$A$10000)</f>
        <v>43602</v>
      </c>
      <c r="C93" s="23"/>
    </row>
    <row r="94" spans="1:3" x14ac:dyDescent="0.3">
      <c r="A94" s="16">
        <f t="shared" si="1"/>
        <v>43606</v>
      </c>
      <c r="B94" s="14">
        <f>WORKDAY(B93,1,Holiday!$A$2:$A$10000)</f>
        <v>43606</v>
      </c>
      <c r="C94" s="23"/>
    </row>
    <row r="95" spans="1:3" x14ac:dyDescent="0.3">
      <c r="A95" s="16">
        <f t="shared" si="1"/>
        <v>43607</v>
      </c>
      <c r="B95" s="14">
        <f>WORKDAY(B94,1,Holiday!$A$2:$A$10000)</f>
        <v>43607</v>
      </c>
      <c r="C95" s="23"/>
    </row>
    <row r="96" spans="1:3" x14ac:dyDescent="0.3">
      <c r="A96" s="16">
        <f t="shared" si="1"/>
        <v>43608</v>
      </c>
      <c r="B96" s="14">
        <f>WORKDAY(B95,1,Holiday!$A$2:$A$10000)</f>
        <v>43608</v>
      </c>
      <c r="C96" s="23"/>
    </row>
    <row r="97" spans="1:3" x14ac:dyDescent="0.3">
      <c r="A97" s="16">
        <f t="shared" si="1"/>
        <v>43609</v>
      </c>
      <c r="B97" s="14">
        <f>WORKDAY(B96,1,Holiday!$A$2:$A$10000)</f>
        <v>43609</v>
      </c>
      <c r="C97" s="23"/>
    </row>
    <row r="98" spans="1:3" x14ac:dyDescent="0.3">
      <c r="A98" s="16">
        <f t="shared" si="1"/>
        <v>43612</v>
      </c>
      <c r="B98" s="14">
        <f>WORKDAY(B97,1,Holiday!$A$2:$A$10000)</f>
        <v>43612</v>
      </c>
      <c r="C98" s="23"/>
    </row>
    <row r="99" spans="1:3" x14ac:dyDescent="0.3">
      <c r="A99" s="16">
        <f t="shared" si="1"/>
        <v>43613</v>
      </c>
      <c r="B99" s="14">
        <f>WORKDAY(B98,1,Holiday!$A$2:$A$10000)</f>
        <v>43613</v>
      </c>
      <c r="C99" s="23"/>
    </row>
    <row r="100" spans="1:3" x14ac:dyDescent="0.3">
      <c r="A100" s="16">
        <f t="shared" si="1"/>
        <v>43614</v>
      </c>
      <c r="B100" s="14">
        <f>WORKDAY(B99,1,Holiday!$A$2:$A$10000)</f>
        <v>43614</v>
      </c>
      <c r="C100" s="23"/>
    </row>
    <row r="101" spans="1:3" x14ac:dyDescent="0.3">
      <c r="A101" s="16">
        <f t="shared" si="1"/>
        <v>43615</v>
      </c>
      <c r="B101" s="14">
        <f>WORKDAY(B100,1,Holiday!$A$2:$A$10000)</f>
        <v>43615</v>
      </c>
      <c r="C101" s="23"/>
    </row>
    <row r="102" spans="1:3" x14ac:dyDescent="0.3">
      <c r="A102" s="16">
        <f t="shared" si="1"/>
        <v>43616</v>
      </c>
      <c r="B102" s="14">
        <f>WORKDAY(B101,1,Holiday!$A$2:$A$10000)</f>
        <v>43616</v>
      </c>
      <c r="C102" s="23"/>
    </row>
    <row r="103" spans="1:3" x14ac:dyDescent="0.3">
      <c r="A103" s="16">
        <f t="shared" si="1"/>
        <v>43620</v>
      </c>
      <c r="B103" s="14">
        <f>WORKDAY(B102,1,Holiday!$A$2:$A$10000)</f>
        <v>43620</v>
      </c>
      <c r="C103" s="23"/>
    </row>
    <row r="104" spans="1:3" x14ac:dyDescent="0.3">
      <c r="A104" s="16">
        <f t="shared" si="1"/>
        <v>43621</v>
      </c>
      <c r="B104" s="14">
        <f>WORKDAY(B103,1,Holiday!$A$2:$A$10000)</f>
        <v>43621</v>
      </c>
      <c r="C104" s="23"/>
    </row>
    <row r="105" spans="1:3" x14ac:dyDescent="0.3">
      <c r="A105" s="16">
        <f t="shared" si="1"/>
        <v>43622</v>
      </c>
      <c r="B105" s="14">
        <f>WORKDAY(B104,1,Holiday!$A$2:$A$10000)</f>
        <v>43622</v>
      </c>
      <c r="C105" s="23"/>
    </row>
    <row r="106" spans="1:3" x14ac:dyDescent="0.3">
      <c r="A106" s="16">
        <f t="shared" si="1"/>
        <v>43623</v>
      </c>
      <c r="B106" s="14">
        <f>WORKDAY(B105,1,Holiday!$A$2:$A$10000)</f>
        <v>43623</v>
      </c>
      <c r="C106" s="23"/>
    </row>
    <row r="107" spans="1:3" x14ac:dyDescent="0.3">
      <c r="A107" s="16">
        <f t="shared" si="1"/>
        <v>43626</v>
      </c>
      <c r="B107" s="14">
        <f>WORKDAY(B106,1,Holiday!$A$2:$A$10000)</f>
        <v>43626</v>
      </c>
      <c r="C107" s="23"/>
    </row>
    <row r="108" spans="1:3" x14ac:dyDescent="0.3">
      <c r="A108" s="16">
        <f t="shared" si="1"/>
        <v>43627</v>
      </c>
      <c r="B108" s="14">
        <f>WORKDAY(B107,1,Holiday!$A$2:$A$10000)</f>
        <v>43627</v>
      </c>
      <c r="C108" s="23"/>
    </row>
    <row r="109" spans="1:3" x14ac:dyDescent="0.3">
      <c r="A109" s="16">
        <f t="shared" si="1"/>
        <v>43628</v>
      </c>
      <c r="B109" s="14">
        <f>WORKDAY(B108,1,Holiday!$A$2:$A$10000)</f>
        <v>43628</v>
      </c>
      <c r="C109" s="23"/>
    </row>
    <row r="110" spans="1:3" x14ac:dyDescent="0.3">
      <c r="A110" s="16">
        <f t="shared" si="1"/>
        <v>43629</v>
      </c>
      <c r="B110" s="14">
        <f>WORKDAY(B109,1,Holiday!$A$2:$A$10000)</f>
        <v>43629</v>
      </c>
      <c r="C110" s="23"/>
    </row>
    <row r="111" spans="1:3" x14ac:dyDescent="0.3">
      <c r="A111" s="16">
        <f t="shared" si="1"/>
        <v>43630</v>
      </c>
      <c r="B111" s="14">
        <f>WORKDAY(B110,1,Holiday!$A$2:$A$10000)</f>
        <v>43630</v>
      </c>
      <c r="C111" s="23"/>
    </row>
    <row r="112" spans="1:3" x14ac:dyDescent="0.3">
      <c r="A112" s="16">
        <f t="shared" si="1"/>
        <v>43633</v>
      </c>
      <c r="B112" s="14">
        <f>WORKDAY(B111,1,Holiday!$A$2:$A$10000)</f>
        <v>43633</v>
      </c>
      <c r="C112" s="23"/>
    </row>
    <row r="113" spans="1:3" x14ac:dyDescent="0.3">
      <c r="A113" s="16">
        <f t="shared" si="1"/>
        <v>43634</v>
      </c>
      <c r="B113" s="14">
        <f>WORKDAY(B112,1,Holiday!$A$2:$A$10000)</f>
        <v>43634</v>
      </c>
      <c r="C113" s="23"/>
    </row>
    <row r="114" spans="1:3" x14ac:dyDescent="0.3">
      <c r="A114" s="16">
        <f t="shared" si="1"/>
        <v>43635</v>
      </c>
      <c r="B114" s="14">
        <f>WORKDAY(B113,1,Holiday!$A$2:$A$10000)</f>
        <v>43635</v>
      </c>
      <c r="C114" s="23"/>
    </row>
    <row r="115" spans="1:3" x14ac:dyDescent="0.3">
      <c r="A115" s="16">
        <f t="shared" si="1"/>
        <v>43636</v>
      </c>
      <c r="B115" s="14">
        <f>WORKDAY(B114,1,Holiday!$A$2:$A$10000)</f>
        <v>43636</v>
      </c>
      <c r="C115" s="23"/>
    </row>
    <row r="116" spans="1:3" x14ac:dyDescent="0.3">
      <c r="A116" s="16">
        <f t="shared" si="1"/>
        <v>43637</v>
      </c>
      <c r="B116" s="14">
        <f>WORKDAY(B115,1,Holiday!$A$2:$A$10000)</f>
        <v>43637</v>
      </c>
      <c r="C116" s="23"/>
    </row>
    <row r="117" spans="1:3" x14ac:dyDescent="0.3">
      <c r="A117" s="16">
        <f t="shared" si="1"/>
        <v>43640</v>
      </c>
      <c r="B117" s="14">
        <f>WORKDAY(B116,1,Holiday!$A$2:$A$10000)</f>
        <v>43640</v>
      </c>
      <c r="C117" s="23"/>
    </row>
    <row r="118" spans="1:3" x14ac:dyDescent="0.3">
      <c r="A118" s="16">
        <f t="shared" si="1"/>
        <v>43641</v>
      </c>
      <c r="B118" s="14">
        <f>WORKDAY(B117,1,Holiday!$A$2:$A$10000)</f>
        <v>43641</v>
      </c>
      <c r="C118" s="23"/>
    </row>
    <row r="119" spans="1:3" x14ac:dyDescent="0.3">
      <c r="A119" s="16">
        <f t="shared" si="1"/>
        <v>43642</v>
      </c>
      <c r="B119" s="14">
        <f>WORKDAY(B118,1,Holiday!$A$2:$A$10000)</f>
        <v>43642</v>
      </c>
      <c r="C119" s="23"/>
    </row>
    <row r="120" spans="1:3" x14ac:dyDescent="0.3">
      <c r="A120" s="16">
        <f t="shared" si="1"/>
        <v>43643</v>
      </c>
      <c r="B120" s="14">
        <f>WORKDAY(B119,1,Holiday!$A$2:$A$10000)</f>
        <v>43643</v>
      </c>
      <c r="C120" s="23"/>
    </row>
    <row r="121" spans="1:3" x14ac:dyDescent="0.3">
      <c r="A121" s="16">
        <f t="shared" si="1"/>
        <v>43644</v>
      </c>
      <c r="B121" s="14">
        <f>WORKDAY(B120,1,Holiday!$A$2:$A$10000)</f>
        <v>43644</v>
      </c>
      <c r="C121" s="23"/>
    </row>
    <row r="122" spans="1:3" x14ac:dyDescent="0.3">
      <c r="A122" s="16">
        <f t="shared" si="1"/>
        <v>43647</v>
      </c>
      <c r="B122" s="14">
        <f>WORKDAY(B121,1,Holiday!$A$2:$A$10000)</f>
        <v>43647</v>
      </c>
      <c r="C122" s="23"/>
    </row>
    <row r="123" spans="1:3" x14ac:dyDescent="0.3">
      <c r="A123" s="16">
        <f t="shared" si="1"/>
        <v>43648</v>
      </c>
      <c r="B123" s="14">
        <f>WORKDAY(B122,1,Holiday!$A$2:$A$10000)</f>
        <v>43648</v>
      </c>
      <c r="C123" s="23"/>
    </row>
    <row r="124" spans="1:3" x14ac:dyDescent="0.3">
      <c r="A124" s="16">
        <f t="shared" si="1"/>
        <v>43649</v>
      </c>
      <c r="B124" s="14">
        <f>WORKDAY(B123,1,Holiday!$A$2:$A$10000)</f>
        <v>43649</v>
      </c>
      <c r="C124" s="23"/>
    </row>
    <row r="125" spans="1:3" x14ac:dyDescent="0.3">
      <c r="A125" s="16">
        <f t="shared" si="1"/>
        <v>43650</v>
      </c>
      <c r="B125" s="14">
        <f>WORKDAY(B124,1,Holiday!$A$2:$A$10000)</f>
        <v>43650</v>
      </c>
      <c r="C125" s="23"/>
    </row>
    <row r="126" spans="1:3" x14ac:dyDescent="0.3">
      <c r="A126" s="16">
        <f t="shared" si="1"/>
        <v>43651</v>
      </c>
      <c r="B126" s="14">
        <f>WORKDAY(B125,1,Holiday!$A$2:$A$10000)</f>
        <v>43651</v>
      </c>
      <c r="C126" s="23"/>
    </row>
    <row r="127" spans="1:3" x14ac:dyDescent="0.3">
      <c r="A127" s="16">
        <f t="shared" si="1"/>
        <v>43654</v>
      </c>
      <c r="B127" s="14">
        <f>WORKDAY(B126,1,Holiday!$A$2:$A$10000)</f>
        <v>43654</v>
      </c>
      <c r="C127" s="23"/>
    </row>
    <row r="128" spans="1:3" x14ac:dyDescent="0.3">
      <c r="A128" s="16">
        <f t="shared" si="1"/>
        <v>43655</v>
      </c>
      <c r="B128" s="14">
        <f>WORKDAY(B127,1,Holiday!$A$2:$A$10000)</f>
        <v>43655</v>
      </c>
      <c r="C128" s="23"/>
    </row>
    <row r="129" spans="1:3" x14ac:dyDescent="0.3">
      <c r="A129" s="16">
        <f t="shared" si="1"/>
        <v>43656</v>
      </c>
      <c r="B129" s="14">
        <f>WORKDAY(B128,1,Holiday!$A$2:$A$10000)</f>
        <v>43656</v>
      </c>
      <c r="C129" s="23"/>
    </row>
    <row r="130" spans="1:3" x14ac:dyDescent="0.3">
      <c r="A130" s="16">
        <f t="shared" ref="A130:A193" si="2">B130</f>
        <v>43657</v>
      </c>
      <c r="B130" s="14">
        <f>WORKDAY(B129,1,Holiday!$A$2:$A$10000)</f>
        <v>43657</v>
      </c>
      <c r="C130" s="23"/>
    </row>
    <row r="131" spans="1:3" x14ac:dyDescent="0.3">
      <c r="A131" s="16">
        <f t="shared" si="2"/>
        <v>43658</v>
      </c>
      <c r="B131" s="14">
        <f>WORKDAY(B130,1,Holiday!$A$2:$A$10000)</f>
        <v>43658</v>
      </c>
      <c r="C131" s="23"/>
    </row>
    <row r="132" spans="1:3" x14ac:dyDescent="0.3">
      <c r="A132" s="16">
        <f t="shared" si="2"/>
        <v>43661</v>
      </c>
      <c r="B132" s="14">
        <f>WORKDAY(B131,1,Holiday!$A$2:$A$10000)</f>
        <v>43661</v>
      </c>
      <c r="C132" s="23"/>
    </row>
    <row r="133" spans="1:3" x14ac:dyDescent="0.3">
      <c r="A133" s="16">
        <f t="shared" si="2"/>
        <v>43663</v>
      </c>
      <c r="B133" s="14">
        <f>WORKDAY(B132,1,Holiday!$A$2:$A$10000)</f>
        <v>43663</v>
      </c>
      <c r="C133" s="23"/>
    </row>
    <row r="134" spans="1:3" x14ac:dyDescent="0.3">
      <c r="A134" s="16">
        <f t="shared" si="2"/>
        <v>43664</v>
      </c>
      <c r="B134" s="14">
        <f>WORKDAY(B133,1,Holiday!$A$2:$A$10000)</f>
        <v>43664</v>
      </c>
      <c r="C134" s="23"/>
    </row>
    <row r="135" spans="1:3" x14ac:dyDescent="0.3">
      <c r="A135" s="16">
        <f t="shared" si="2"/>
        <v>43665</v>
      </c>
      <c r="B135" s="14">
        <f>WORKDAY(B134,1,Holiday!$A$2:$A$10000)</f>
        <v>43665</v>
      </c>
      <c r="C135" s="23"/>
    </row>
    <row r="136" spans="1:3" x14ac:dyDescent="0.3">
      <c r="A136" s="16">
        <f t="shared" si="2"/>
        <v>43668</v>
      </c>
      <c r="B136" s="14">
        <f>WORKDAY(B135,1,Holiday!$A$2:$A$10000)</f>
        <v>43668</v>
      </c>
      <c r="C136" s="23"/>
    </row>
    <row r="137" spans="1:3" x14ac:dyDescent="0.3">
      <c r="A137" s="16">
        <f t="shared" si="2"/>
        <v>43669</v>
      </c>
      <c r="B137" s="14">
        <f>WORKDAY(B136,1,Holiday!$A$2:$A$10000)</f>
        <v>43669</v>
      </c>
      <c r="C137" s="23"/>
    </row>
    <row r="138" spans="1:3" x14ac:dyDescent="0.3">
      <c r="A138" s="16">
        <f t="shared" si="2"/>
        <v>43670</v>
      </c>
      <c r="B138" s="14">
        <f>WORKDAY(B137,1,Holiday!$A$2:$A$10000)</f>
        <v>43670</v>
      </c>
      <c r="C138" s="23"/>
    </row>
    <row r="139" spans="1:3" x14ac:dyDescent="0.3">
      <c r="A139" s="16">
        <f t="shared" si="2"/>
        <v>43671</v>
      </c>
      <c r="B139" s="14">
        <f>WORKDAY(B138,1,Holiday!$A$2:$A$10000)</f>
        <v>43671</v>
      </c>
      <c r="C139" s="23"/>
    </row>
    <row r="140" spans="1:3" x14ac:dyDescent="0.3">
      <c r="A140" s="16">
        <f t="shared" si="2"/>
        <v>43672</v>
      </c>
      <c r="B140" s="14">
        <f>WORKDAY(B139,1,Holiday!$A$2:$A$10000)</f>
        <v>43672</v>
      </c>
      <c r="C140" s="23"/>
    </row>
    <row r="141" spans="1:3" x14ac:dyDescent="0.3">
      <c r="A141" s="16">
        <f t="shared" si="2"/>
        <v>43676</v>
      </c>
      <c r="B141" s="14">
        <f>WORKDAY(B140,1,Holiday!$A$2:$A$10000)</f>
        <v>43676</v>
      </c>
      <c r="C141" s="23"/>
    </row>
    <row r="142" spans="1:3" x14ac:dyDescent="0.3">
      <c r="A142" s="16">
        <f t="shared" si="2"/>
        <v>43677</v>
      </c>
      <c r="B142" s="14">
        <f>WORKDAY(B141,1,Holiday!$A$2:$A$10000)</f>
        <v>43677</v>
      </c>
      <c r="C142" s="23"/>
    </row>
    <row r="143" spans="1:3" x14ac:dyDescent="0.3">
      <c r="A143" s="16">
        <f t="shared" si="2"/>
        <v>43678</v>
      </c>
      <c r="B143" s="14">
        <f>WORKDAY(B142,1,Holiday!$A$2:$A$10000)</f>
        <v>43678</v>
      </c>
      <c r="C143" s="23"/>
    </row>
    <row r="144" spans="1:3" x14ac:dyDescent="0.3">
      <c r="A144" s="16">
        <f t="shared" si="2"/>
        <v>43679</v>
      </c>
      <c r="B144" s="14">
        <f>WORKDAY(B143,1,Holiday!$A$2:$A$10000)</f>
        <v>43679</v>
      </c>
      <c r="C144" s="23"/>
    </row>
    <row r="145" spans="1:3" x14ac:dyDescent="0.3">
      <c r="A145" s="16">
        <f t="shared" si="2"/>
        <v>43682</v>
      </c>
      <c r="B145" s="14">
        <f>WORKDAY(B144,1,Holiday!$A$2:$A$10000)</f>
        <v>43682</v>
      </c>
      <c r="C145" s="23"/>
    </row>
    <row r="146" spans="1:3" x14ac:dyDescent="0.3">
      <c r="A146" s="16">
        <f t="shared" si="2"/>
        <v>43683</v>
      </c>
      <c r="B146" s="14">
        <f>WORKDAY(B145,1,Holiday!$A$2:$A$10000)</f>
        <v>43683</v>
      </c>
      <c r="C146" s="23"/>
    </row>
    <row r="147" spans="1:3" x14ac:dyDescent="0.3">
      <c r="A147" s="16">
        <f t="shared" si="2"/>
        <v>43684</v>
      </c>
      <c r="B147" s="14">
        <f>WORKDAY(B146,1,Holiday!$A$2:$A$10000)</f>
        <v>43684</v>
      </c>
      <c r="C147" s="23"/>
    </row>
    <row r="148" spans="1:3" x14ac:dyDescent="0.3">
      <c r="A148" s="16">
        <f t="shared" si="2"/>
        <v>43685</v>
      </c>
      <c r="B148" s="14">
        <f>WORKDAY(B147,1,Holiday!$A$2:$A$10000)</f>
        <v>43685</v>
      </c>
      <c r="C148" s="23"/>
    </row>
    <row r="149" spans="1:3" x14ac:dyDescent="0.3">
      <c r="A149" s="16">
        <f t="shared" si="2"/>
        <v>43686</v>
      </c>
      <c r="B149" s="14">
        <f>WORKDAY(B148,1,Holiday!$A$2:$A$10000)</f>
        <v>43686</v>
      </c>
      <c r="C149" s="23"/>
    </row>
    <row r="150" spans="1:3" x14ac:dyDescent="0.3">
      <c r="A150" s="16">
        <f t="shared" si="2"/>
        <v>43690</v>
      </c>
      <c r="B150" s="14">
        <f>WORKDAY(B149,1,Holiday!$A$2:$A$10000)</f>
        <v>43690</v>
      </c>
      <c r="C150" s="23"/>
    </row>
    <row r="151" spans="1:3" x14ac:dyDescent="0.3">
      <c r="A151" s="16">
        <f t="shared" si="2"/>
        <v>43691</v>
      </c>
      <c r="B151" s="14">
        <f>WORKDAY(B150,1,Holiday!$A$2:$A$10000)</f>
        <v>43691</v>
      </c>
      <c r="C151" s="23"/>
    </row>
    <row r="152" spans="1:3" x14ac:dyDescent="0.3">
      <c r="A152" s="16">
        <f t="shared" si="2"/>
        <v>43692</v>
      </c>
      <c r="B152" s="14">
        <f>WORKDAY(B151,1,Holiday!$A$2:$A$10000)</f>
        <v>43692</v>
      </c>
      <c r="C152" s="23"/>
    </row>
    <row r="153" spans="1:3" x14ac:dyDescent="0.3">
      <c r="A153" s="16">
        <f t="shared" si="2"/>
        <v>43693</v>
      </c>
      <c r="B153" s="14">
        <f>WORKDAY(B152,1,Holiday!$A$2:$A$10000)</f>
        <v>43693</v>
      </c>
      <c r="C153" s="23"/>
    </row>
    <row r="154" spans="1:3" x14ac:dyDescent="0.3">
      <c r="A154" s="16">
        <f t="shared" si="2"/>
        <v>43696</v>
      </c>
      <c r="B154" s="14">
        <f>WORKDAY(B153,1,Holiday!$A$2:$A$10000)</f>
        <v>43696</v>
      </c>
      <c r="C154" s="23"/>
    </row>
    <row r="155" spans="1:3" x14ac:dyDescent="0.3">
      <c r="A155" s="16">
        <f t="shared" si="2"/>
        <v>43697</v>
      </c>
      <c r="B155" s="14">
        <f>WORKDAY(B154,1,Holiday!$A$2:$A$10000)</f>
        <v>43697</v>
      </c>
      <c r="C155" s="23"/>
    </row>
    <row r="156" spans="1:3" x14ac:dyDescent="0.3">
      <c r="A156" s="16">
        <f t="shared" si="2"/>
        <v>43698</v>
      </c>
      <c r="B156" s="14">
        <f>WORKDAY(B155,1,Holiday!$A$2:$A$10000)</f>
        <v>43698</v>
      </c>
      <c r="C156" s="23"/>
    </row>
    <row r="157" spans="1:3" x14ac:dyDescent="0.3">
      <c r="A157" s="16">
        <f t="shared" si="2"/>
        <v>43699</v>
      </c>
      <c r="B157" s="14">
        <f>WORKDAY(B156,1,Holiday!$A$2:$A$10000)</f>
        <v>43699</v>
      </c>
      <c r="C157" s="23"/>
    </row>
    <row r="158" spans="1:3" x14ac:dyDescent="0.3">
      <c r="A158" s="16">
        <f t="shared" si="2"/>
        <v>43700</v>
      </c>
      <c r="B158" s="14">
        <f>WORKDAY(B157,1,Holiday!$A$2:$A$10000)</f>
        <v>43700</v>
      </c>
      <c r="C158" s="23"/>
    </row>
    <row r="159" spans="1:3" x14ac:dyDescent="0.3">
      <c r="A159" s="16">
        <f t="shared" si="2"/>
        <v>43703</v>
      </c>
      <c r="B159" s="14">
        <f>WORKDAY(B158,1,Holiday!$A$2:$A$10000)</f>
        <v>43703</v>
      </c>
      <c r="C159" s="23"/>
    </row>
    <row r="160" spans="1:3" x14ac:dyDescent="0.3">
      <c r="A160" s="16">
        <f t="shared" si="2"/>
        <v>43704</v>
      </c>
      <c r="B160" s="14">
        <f>WORKDAY(B159,1,Holiday!$A$2:$A$10000)</f>
        <v>43704</v>
      </c>
      <c r="C160" s="23"/>
    </row>
    <row r="161" spans="1:3" x14ac:dyDescent="0.3">
      <c r="A161" s="16">
        <f t="shared" si="2"/>
        <v>43705</v>
      </c>
      <c r="B161" s="14">
        <f>WORKDAY(B160,1,Holiday!$A$2:$A$10000)</f>
        <v>43705</v>
      </c>
      <c r="C161" s="23"/>
    </row>
    <row r="162" spans="1:3" x14ac:dyDescent="0.3">
      <c r="A162" s="16">
        <f t="shared" si="2"/>
        <v>43706</v>
      </c>
      <c r="B162" s="14">
        <f>WORKDAY(B161,1,Holiday!$A$2:$A$10000)</f>
        <v>43706</v>
      </c>
      <c r="C162" s="23"/>
    </row>
    <row r="163" spans="1:3" x14ac:dyDescent="0.3">
      <c r="A163" s="16">
        <f t="shared" si="2"/>
        <v>43707</v>
      </c>
      <c r="B163" s="14">
        <f>WORKDAY(B162,1,Holiday!$A$2:$A$10000)</f>
        <v>43707</v>
      </c>
      <c r="C163" s="23"/>
    </row>
    <row r="164" spans="1:3" x14ac:dyDescent="0.3">
      <c r="A164" s="16">
        <f t="shared" si="2"/>
        <v>43710</v>
      </c>
      <c r="B164" s="14">
        <f>WORKDAY(B163,1,Holiday!$A$2:$A$10000)</f>
        <v>43710</v>
      </c>
      <c r="C164" s="23"/>
    </row>
    <row r="165" spans="1:3" x14ac:dyDescent="0.3">
      <c r="A165" s="16">
        <f t="shared" si="2"/>
        <v>43711</v>
      </c>
      <c r="B165" s="14">
        <f>WORKDAY(B164,1,Holiday!$A$2:$A$10000)</f>
        <v>43711</v>
      </c>
      <c r="C165" s="23"/>
    </row>
    <row r="166" spans="1:3" x14ac:dyDescent="0.3">
      <c r="A166" s="16">
        <f t="shared" si="2"/>
        <v>43712</v>
      </c>
      <c r="B166" s="14">
        <f>WORKDAY(B165,1,Holiday!$A$2:$A$10000)</f>
        <v>43712</v>
      </c>
      <c r="C166" s="23"/>
    </row>
    <row r="167" spans="1:3" x14ac:dyDescent="0.3">
      <c r="A167" s="16">
        <f t="shared" si="2"/>
        <v>43713</v>
      </c>
      <c r="B167" s="14">
        <f>WORKDAY(B166,1,Holiday!$A$2:$A$10000)</f>
        <v>43713</v>
      </c>
      <c r="C167" s="23"/>
    </row>
    <row r="168" spans="1:3" x14ac:dyDescent="0.3">
      <c r="A168" s="16">
        <f t="shared" si="2"/>
        <v>43714</v>
      </c>
      <c r="B168" s="14">
        <f>WORKDAY(B167,1,Holiday!$A$2:$A$10000)</f>
        <v>43714</v>
      </c>
      <c r="C168" s="23"/>
    </row>
    <row r="169" spans="1:3" x14ac:dyDescent="0.3">
      <c r="A169" s="16">
        <f t="shared" si="2"/>
        <v>43717</v>
      </c>
      <c r="B169" s="14">
        <f>WORKDAY(B168,1,Holiday!$A$2:$A$10000)</f>
        <v>43717</v>
      </c>
      <c r="C169" s="23"/>
    </row>
    <row r="170" spans="1:3" x14ac:dyDescent="0.3">
      <c r="A170" s="16">
        <f t="shared" si="2"/>
        <v>43718</v>
      </c>
      <c r="B170" s="14">
        <f>WORKDAY(B169,1,Holiday!$A$2:$A$10000)</f>
        <v>43718</v>
      </c>
      <c r="C170" s="23"/>
    </row>
    <row r="171" spans="1:3" x14ac:dyDescent="0.3">
      <c r="A171" s="16">
        <f t="shared" si="2"/>
        <v>43719</v>
      </c>
      <c r="B171" s="14">
        <f>WORKDAY(B170,1,Holiday!$A$2:$A$10000)</f>
        <v>43719</v>
      </c>
      <c r="C171" s="23"/>
    </row>
    <row r="172" spans="1:3" x14ac:dyDescent="0.3">
      <c r="A172" s="16">
        <f t="shared" si="2"/>
        <v>43720</v>
      </c>
      <c r="B172" s="14">
        <f>WORKDAY(B171,1,Holiday!$A$2:$A$10000)</f>
        <v>43720</v>
      </c>
      <c r="C172" s="23"/>
    </row>
    <row r="173" spans="1:3" x14ac:dyDescent="0.3">
      <c r="A173" s="16">
        <f t="shared" si="2"/>
        <v>43721</v>
      </c>
      <c r="B173" s="14">
        <f>WORKDAY(B172,1,Holiday!$A$2:$A$10000)</f>
        <v>43721</v>
      </c>
      <c r="C173" s="23"/>
    </row>
    <row r="174" spans="1:3" x14ac:dyDescent="0.3">
      <c r="A174" s="16">
        <f t="shared" si="2"/>
        <v>43724</v>
      </c>
      <c r="B174" s="14">
        <f>WORKDAY(B173,1,Holiday!$A$2:$A$10000)</f>
        <v>43724</v>
      </c>
      <c r="C174" s="23"/>
    </row>
    <row r="175" spans="1:3" x14ac:dyDescent="0.3">
      <c r="A175" s="16">
        <f t="shared" si="2"/>
        <v>43725</v>
      </c>
      <c r="B175" s="14">
        <f>WORKDAY(B174,1,Holiday!$A$2:$A$10000)</f>
        <v>43725</v>
      </c>
      <c r="C175" s="23"/>
    </row>
    <row r="176" spans="1:3" x14ac:dyDescent="0.3">
      <c r="A176" s="16">
        <f t="shared" si="2"/>
        <v>43726</v>
      </c>
      <c r="B176" s="14">
        <f>WORKDAY(B175,1,Holiday!$A$2:$A$10000)</f>
        <v>43726</v>
      </c>
      <c r="C176" s="23"/>
    </row>
    <row r="177" spans="1:3" x14ac:dyDescent="0.3">
      <c r="A177" s="16">
        <f t="shared" si="2"/>
        <v>43727</v>
      </c>
      <c r="B177" s="14">
        <f>WORKDAY(B176,1,Holiday!$A$2:$A$10000)</f>
        <v>43727</v>
      </c>
      <c r="C177" s="23"/>
    </row>
    <row r="178" spans="1:3" x14ac:dyDescent="0.3">
      <c r="A178" s="16">
        <f t="shared" si="2"/>
        <v>43728</v>
      </c>
      <c r="B178" s="14">
        <f>WORKDAY(B177,1,Holiday!$A$2:$A$10000)</f>
        <v>43728</v>
      </c>
      <c r="C178" s="23"/>
    </row>
    <row r="179" spans="1:3" x14ac:dyDescent="0.3">
      <c r="A179" s="16">
        <f t="shared" si="2"/>
        <v>43731</v>
      </c>
      <c r="B179" s="14">
        <f>WORKDAY(B178,1,Holiday!$A$2:$A$10000)</f>
        <v>43731</v>
      </c>
      <c r="C179" s="23"/>
    </row>
    <row r="180" spans="1:3" x14ac:dyDescent="0.3">
      <c r="A180" s="16">
        <f t="shared" si="2"/>
        <v>43732</v>
      </c>
      <c r="B180" s="14">
        <f>WORKDAY(B179,1,Holiday!$A$2:$A$10000)</f>
        <v>43732</v>
      </c>
      <c r="C180" s="23"/>
    </row>
    <row r="181" spans="1:3" x14ac:dyDescent="0.3">
      <c r="A181" s="16">
        <f t="shared" si="2"/>
        <v>43733</v>
      </c>
      <c r="B181" s="14">
        <f>WORKDAY(B180,1,Holiday!$A$2:$A$10000)</f>
        <v>43733</v>
      </c>
      <c r="C181" s="23"/>
    </row>
    <row r="182" spans="1:3" x14ac:dyDescent="0.3">
      <c r="A182" s="16">
        <f t="shared" si="2"/>
        <v>43734</v>
      </c>
      <c r="B182" s="14">
        <f>WORKDAY(B181,1,Holiday!$A$2:$A$10000)</f>
        <v>43734</v>
      </c>
      <c r="C182" s="23"/>
    </row>
    <row r="183" spans="1:3" x14ac:dyDescent="0.3">
      <c r="A183" s="16">
        <f t="shared" si="2"/>
        <v>43735</v>
      </c>
      <c r="B183" s="14">
        <f>WORKDAY(B182,1,Holiday!$A$2:$A$10000)</f>
        <v>43735</v>
      </c>
      <c r="C183" s="23"/>
    </row>
    <row r="184" spans="1:3" x14ac:dyDescent="0.3">
      <c r="A184" s="16">
        <f t="shared" si="2"/>
        <v>43738</v>
      </c>
      <c r="B184" s="14">
        <f>WORKDAY(B183,1,Holiday!$A$2:$A$10000)</f>
        <v>43738</v>
      </c>
      <c r="C184" s="23"/>
    </row>
    <row r="185" spans="1:3" x14ac:dyDescent="0.3">
      <c r="A185" s="16">
        <f t="shared" si="2"/>
        <v>43739</v>
      </c>
      <c r="B185" s="14">
        <f>WORKDAY(B184,1,Holiday!$A$2:$A$10000)</f>
        <v>43739</v>
      </c>
      <c r="C185" s="23"/>
    </row>
    <row r="186" spans="1:3" x14ac:dyDescent="0.3">
      <c r="A186" s="16">
        <f t="shared" si="2"/>
        <v>43740</v>
      </c>
      <c r="B186" s="14">
        <f>WORKDAY(B185,1,Holiday!$A$2:$A$10000)</f>
        <v>43740</v>
      </c>
      <c r="C186" s="23"/>
    </row>
    <row r="187" spans="1:3" x14ac:dyDescent="0.3">
      <c r="A187" s="16">
        <f t="shared" si="2"/>
        <v>43741</v>
      </c>
      <c r="B187" s="14">
        <f>WORKDAY(B186,1,Holiday!$A$2:$A$10000)</f>
        <v>43741</v>
      </c>
      <c r="C187" s="23"/>
    </row>
    <row r="188" spans="1:3" x14ac:dyDescent="0.3">
      <c r="A188" s="16">
        <f t="shared" si="2"/>
        <v>43742</v>
      </c>
      <c r="B188" s="14">
        <f>WORKDAY(B187,1,Holiday!$A$2:$A$10000)</f>
        <v>43742</v>
      </c>
      <c r="C188" s="23"/>
    </row>
    <row r="189" spans="1:3" x14ac:dyDescent="0.3">
      <c r="A189" s="16">
        <f t="shared" si="2"/>
        <v>43745</v>
      </c>
      <c r="B189" s="14">
        <f>WORKDAY(B188,1,Holiday!$A$2:$A$10000)</f>
        <v>43745</v>
      </c>
      <c r="C189" s="23"/>
    </row>
    <row r="190" spans="1:3" x14ac:dyDescent="0.3">
      <c r="A190" s="16">
        <f t="shared" si="2"/>
        <v>43746</v>
      </c>
      <c r="B190" s="14">
        <f>WORKDAY(B189,1,Holiday!$A$2:$A$10000)</f>
        <v>43746</v>
      </c>
      <c r="C190" s="23"/>
    </row>
    <row r="191" spans="1:3" x14ac:dyDescent="0.3">
      <c r="A191" s="16">
        <f t="shared" si="2"/>
        <v>43747</v>
      </c>
      <c r="B191" s="14">
        <f>WORKDAY(B190,1,Holiday!$A$2:$A$10000)</f>
        <v>43747</v>
      </c>
      <c r="C191" s="23"/>
    </row>
    <row r="192" spans="1:3" x14ac:dyDescent="0.3">
      <c r="A192" s="16">
        <f t="shared" si="2"/>
        <v>43748</v>
      </c>
      <c r="B192" s="14">
        <f>WORKDAY(B191,1,Holiday!$A$2:$A$10000)</f>
        <v>43748</v>
      </c>
      <c r="C192" s="23"/>
    </row>
    <row r="193" spans="1:3" x14ac:dyDescent="0.3">
      <c r="A193" s="16">
        <f t="shared" si="2"/>
        <v>43749</v>
      </c>
      <c r="B193" s="14">
        <f>WORKDAY(B192,1,Holiday!$A$2:$A$10000)</f>
        <v>43749</v>
      </c>
      <c r="C193" s="23"/>
    </row>
    <row r="194" spans="1:3" x14ac:dyDescent="0.3">
      <c r="A194" s="16">
        <f t="shared" ref="A194:A243" si="3">B194</f>
        <v>43753</v>
      </c>
      <c r="B194" s="14">
        <f>WORKDAY(B193,1,Holiday!$A$2:$A$10000)</f>
        <v>43753</v>
      </c>
      <c r="C194" s="23"/>
    </row>
    <row r="195" spans="1:3" x14ac:dyDescent="0.3">
      <c r="A195" s="16">
        <f t="shared" si="3"/>
        <v>43754</v>
      </c>
      <c r="B195" s="14">
        <f>WORKDAY(B194,1,Holiday!$A$2:$A$10000)</f>
        <v>43754</v>
      </c>
      <c r="C195" s="23"/>
    </row>
    <row r="196" spans="1:3" x14ac:dyDescent="0.3">
      <c r="A196" s="16">
        <f t="shared" si="3"/>
        <v>43755</v>
      </c>
      <c r="B196" s="14">
        <f>WORKDAY(B195,1,Holiday!$A$2:$A$10000)</f>
        <v>43755</v>
      </c>
      <c r="C196" s="23"/>
    </row>
    <row r="197" spans="1:3" x14ac:dyDescent="0.3">
      <c r="A197" s="16">
        <f t="shared" si="3"/>
        <v>43756</v>
      </c>
      <c r="B197" s="14">
        <f>WORKDAY(B196,1,Holiday!$A$2:$A$10000)</f>
        <v>43756</v>
      </c>
      <c r="C197" s="23"/>
    </row>
    <row r="198" spans="1:3" x14ac:dyDescent="0.3">
      <c r="A198" s="16">
        <f t="shared" si="3"/>
        <v>43759</v>
      </c>
      <c r="B198" s="14">
        <f>WORKDAY(B197,1,Holiday!$A$2:$A$10000)</f>
        <v>43759</v>
      </c>
      <c r="C198" s="23"/>
    </row>
    <row r="199" spans="1:3" x14ac:dyDescent="0.3">
      <c r="A199" s="16">
        <f t="shared" si="3"/>
        <v>43760</v>
      </c>
      <c r="B199" s="14">
        <f>WORKDAY(B198,1,Holiday!$A$2:$A$10000)</f>
        <v>43760</v>
      </c>
      <c r="C199" s="23"/>
    </row>
    <row r="200" spans="1:3" x14ac:dyDescent="0.3">
      <c r="A200" s="16">
        <f t="shared" si="3"/>
        <v>43762</v>
      </c>
      <c r="B200" s="14">
        <f>WORKDAY(B199,1,Holiday!$A$2:$A$10000)</f>
        <v>43762</v>
      </c>
      <c r="C200" s="23"/>
    </row>
    <row r="201" spans="1:3" x14ac:dyDescent="0.3">
      <c r="A201" s="16">
        <f t="shared" si="3"/>
        <v>43763</v>
      </c>
      <c r="B201" s="14">
        <f>WORKDAY(B200,1,Holiday!$A$2:$A$10000)</f>
        <v>43763</v>
      </c>
      <c r="C201" s="23"/>
    </row>
    <row r="202" spans="1:3" x14ac:dyDescent="0.3">
      <c r="A202" s="16">
        <f t="shared" si="3"/>
        <v>43766</v>
      </c>
      <c r="B202" s="14">
        <f>WORKDAY(B201,1,Holiday!$A$2:$A$10000)</f>
        <v>43766</v>
      </c>
      <c r="C202" s="23"/>
    </row>
    <row r="203" spans="1:3" x14ac:dyDescent="0.3">
      <c r="A203" s="16">
        <f t="shared" si="3"/>
        <v>43767</v>
      </c>
      <c r="B203" s="14">
        <f>WORKDAY(B202,1,Holiday!$A$2:$A$10000)</f>
        <v>43767</v>
      </c>
      <c r="C203" s="23"/>
    </row>
    <row r="204" spans="1:3" x14ac:dyDescent="0.3">
      <c r="A204" s="16">
        <f t="shared" si="3"/>
        <v>43768</v>
      </c>
      <c r="B204" s="14">
        <f>WORKDAY(B203,1,Holiday!$A$2:$A$10000)</f>
        <v>43768</v>
      </c>
      <c r="C204" s="23"/>
    </row>
    <row r="205" spans="1:3" x14ac:dyDescent="0.3">
      <c r="A205" s="16">
        <f t="shared" si="3"/>
        <v>43769</v>
      </c>
      <c r="B205" s="14">
        <f>WORKDAY(B204,1,Holiday!$A$2:$A$10000)</f>
        <v>43769</v>
      </c>
      <c r="C205" s="23"/>
    </row>
    <row r="206" spans="1:3" x14ac:dyDescent="0.3">
      <c r="A206" s="16">
        <f t="shared" si="3"/>
        <v>43770</v>
      </c>
      <c r="B206" s="14">
        <f>WORKDAY(B205,1,Holiday!$A$2:$A$10000)</f>
        <v>43770</v>
      </c>
      <c r="C206" s="23"/>
    </row>
    <row r="207" spans="1:3" x14ac:dyDescent="0.3">
      <c r="A207" s="16">
        <f t="shared" si="3"/>
        <v>43773</v>
      </c>
      <c r="B207" s="14">
        <f>WORKDAY(B206,1,Holiday!$A$2:$A$10000)</f>
        <v>43773</v>
      </c>
      <c r="C207" s="23"/>
    </row>
    <row r="208" spans="1:3" x14ac:dyDescent="0.3">
      <c r="A208" s="16">
        <f t="shared" si="3"/>
        <v>43774</v>
      </c>
      <c r="B208" s="14">
        <f>WORKDAY(B207,1,Holiday!$A$2:$A$10000)</f>
        <v>43774</v>
      </c>
      <c r="C208" s="23"/>
    </row>
    <row r="209" spans="1:3" x14ac:dyDescent="0.3">
      <c r="A209" s="16">
        <f t="shared" si="3"/>
        <v>43775</v>
      </c>
      <c r="B209" s="14">
        <f>WORKDAY(B208,1,Holiday!$A$2:$A$10000)</f>
        <v>43775</v>
      </c>
      <c r="C209" s="23"/>
    </row>
    <row r="210" spans="1:3" x14ac:dyDescent="0.3">
      <c r="A210" s="16">
        <f t="shared" si="3"/>
        <v>43776</v>
      </c>
      <c r="B210" s="14">
        <f>WORKDAY(B209,1,Holiday!$A$2:$A$10000)</f>
        <v>43776</v>
      </c>
      <c r="C210" s="23"/>
    </row>
    <row r="211" spans="1:3" x14ac:dyDescent="0.3">
      <c r="A211" s="16">
        <f t="shared" si="3"/>
        <v>43777</v>
      </c>
      <c r="B211" s="14">
        <f>WORKDAY(B210,1,Holiday!$A$2:$A$10000)</f>
        <v>43777</v>
      </c>
      <c r="C211" s="23"/>
    </row>
    <row r="212" spans="1:3" x14ac:dyDescent="0.3">
      <c r="A212" s="16">
        <f t="shared" si="3"/>
        <v>43780</v>
      </c>
      <c r="B212" s="14">
        <f>WORKDAY(B211,1,Holiday!$A$2:$A$10000)</f>
        <v>43780</v>
      </c>
      <c r="C212" s="23"/>
    </row>
    <row r="213" spans="1:3" x14ac:dyDescent="0.3">
      <c r="A213" s="16">
        <f t="shared" si="3"/>
        <v>43781</v>
      </c>
      <c r="B213" s="14">
        <f>WORKDAY(B212,1,Holiday!$A$2:$A$10000)</f>
        <v>43781</v>
      </c>
      <c r="C213" s="23"/>
    </row>
    <row r="214" spans="1:3" x14ac:dyDescent="0.3">
      <c r="A214" s="16">
        <f t="shared" si="3"/>
        <v>43782</v>
      </c>
      <c r="B214" s="14">
        <f>WORKDAY(B213,1,Holiday!$A$2:$A$10000)</f>
        <v>43782</v>
      </c>
      <c r="C214" s="23"/>
    </row>
    <row r="215" spans="1:3" x14ac:dyDescent="0.3">
      <c r="A215" s="16">
        <f t="shared" si="3"/>
        <v>43783</v>
      </c>
      <c r="B215" s="14">
        <f>WORKDAY(B214,1,Holiday!$A$2:$A$10000)</f>
        <v>43783</v>
      </c>
      <c r="C215" s="23"/>
    </row>
    <row r="216" spans="1:3" x14ac:dyDescent="0.3">
      <c r="A216" s="16">
        <f t="shared" si="3"/>
        <v>43784</v>
      </c>
      <c r="B216" s="14">
        <f>WORKDAY(B215,1,Holiday!$A$2:$A$10000)</f>
        <v>43784</v>
      </c>
      <c r="C216" s="23"/>
    </row>
    <row r="217" spans="1:3" x14ac:dyDescent="0.3">
      <c r="A217" s="16">
        <f t="shared" si="3"/>
        <v>43787</v>
      </c>
      <c r="B217" s="14">
        <f>WORKDAY(B216,1,Holiday!$A$2:$A$10000)</f>
        <v>43787</v>
      </c>
      <c r="C217" s="23"/>
    </row>
    <row r="218" spans="1:3" x14ac:dyDescent="0.3">
      <c r="A218" s="16">
        <f t="shared" si="3"/>
        <v>43788</v>
      </c>
      <c r="B218" s="14">
        <f>WORKDAY(B217,1,Holiday!$A$2:$A$10000)</f>
        <v>43788</v>
      </c>
      <c r="C218" s="23"/>
    </row>
    <row r="219" spans="1:3" x14ac:dyDescent="0.3">
      <c r="A219" s="16">
        <f t="shared" si="3"/>
        <v>43789</v>
      </c>
      <c r="B219" s="14">
        <f>WORKDAY(B218,1,Holiday!$A$2:$A$10000)</f>
        <v>43789</v>
      </c>
      <c r="C219" s="23"/>
    </row>
    <row r="220" spans="1:3" x14ac:dyDescent="0.3">
      <c r="A220" s="16">
        <f t="shared" si="3"/>
        <v>43790</v>
      </c>
      <c r="B220" s="14">
        <f>WORKDAY(B219,1,Holiday!$A$2:$A$10000)</f>
        <v>43790</v>
      </c>
      <c r="C220" s="23"/>
    </row>
    <row r="221" spans="1:3" x14ac:dyDescent="0.3">
      <c r="A221" s="16">
        <f t="shared" si="3"/>
        <v>43791</v>
      </c>
      <c r="B221" s="14">
        <f>WORKDAY(B220,1,Holiday!$A$2:$A$10000)</f>
        <v>43791</v>
      </c>
      <c r="C221" s="23"/>
    </row>
    <row r="222" spans="1:3" x14ac:dyDescent="0.3">
      <c r="A222" s="16">
        <f t="shared" si="3"/>
        <v>43794</v>
      </c>
      <c r="B222" s="14">
        <f>WORKDAY(B221,1,Holiday!$A$2:$A$10000)</f>
        <v>43794</v>
      </c>
      <c r="C222" s="23"/>
    </row>
    <row r="223" spans="1:3" x14ac:dyDescent="0.3">
      <c r="A223" s="16">
        <f t="shared" si="3"/>
        <v>43795</v>
      </c>
      <c r="B223" s="14">
        <f>WORKDAY(B222,1,Holiday!$A$2:$A$10000)</f>
        <v>43795</v>
      </c>
      <c r="C223" s="23"/>
    </row>
    <row r="224" spans="1:3" x14ac:dyDescent="0.3">
      <c r="A224" s="16">
        <f t="shared" si="3"/>
        <v>43796</v>
      </c>
      <c r="B224" s="14">
        <f>WORKDAY(B223,1,Holiday!$A$2:$A$10000)</f>
        <v>43796</v>
      </c>
      <c r="C224" s="23"/>
    </row>
    <row r="225" spans="1:3" x14ac:dyDescent="0.3">
      <c r="A225" s="16">
        <f t="shared" si="3"/>
        <v>43797</v>
      </c>
      <c r="B225" s="14">
        <f>WORKDAY(B224,1,Holiday!$A$2:$A$10000)</f>
        <v>43797</v>
      </c>
      <c r="C225" s="23"/>
    </row>
    <row r="226" spans="1:3" x14ac:dyDescent="0.3">
      <c r="A226" s="16">
        <f t="shared" si="3"/>
        <v>43798</v>
      </c>
      <c r="B226" s="14">
        <f>WORKDAY(B225,1,Holiday!$A$2:$A$10000)</f>
        <v>43798</v>
      </c>
      <c r="C226" s="23"/>
    </row>
    <row r="227" spans="1:3" x14ac:dyDescent="0.3">
      <c r="A227" s="16">
        <f t="shared" si="3"/>
        <v>43801</v>
      </c>
      <c r="B227" s="14">
        <f>WORKDAY(B226,1,Holiday!$A$2:$A$10000)</f>
        <v>43801</v>
      </c>
      <c r="C227" s="23"/>
    </row>
    <row r="228" spans="1:3" x14ac:dyDescent="0.3">
      <c r="A228" s="16">
        <f t="shared" si="3"/>
        <v>43802</v>
      </c>
      <c r="B228" s="14">
        <f>WORKDAY(B227,1,Holiday!$A$2:$A$10000)</f>
        <v>43802</v>
      </c>
      <c r="C228" s="23"/>
    </row>
    <row r="229" spans="1:3" x14ac:dyDescent="0.3">
      <c r="A229" s="16">
        <f t="shared" si="3"/>
        <v>43803</v>
      </c>
      <c r="B229" s="14">
        <f>WORKDAY(B228,1,Holiday!$A$2:$A$10000)</f>
        <v>43803</v>
      </c>
      <c r="C229" s="23"/>
    </row>
    <row r="230" spans="1:3" x14ac:dyDescent="0.3">
      <c r="A230" s="16">
        <f t="shared" si="3"/>
        <v>43805</v>
      </c>
      <c r="B230" s="14">
        <f>WORKDAY(B229,1,Holiday!$A$2:$A$10000)</f>
        <v>43805</v>
      </c>
      <c r="C230" s="23"/>
    </row>
    <row r="231" spans="1:3" x14ac:dyDescent="0.3">
      <c r="A231" s="16">
        <f t="shared" si="3"/>
        <v>43808</v>
      </c>
      <c r="B231" s="14">
        <f>WORKDAY(B230,1,Holiday!$A$2:$A$10000)</f>
        <v>43808</v>
      </c>
      <c r="C231" s="23"/>
    </row>
    <row r="232" spans="1:3" x14ac:dyDescent="0.3">
      <c r="A232" s="16">
        <f t="shared" si="3"/>
        <v>43810</v>
      </c>
      <c r="B232" s="14">
        <f>WORKDAY(B231,1,Holiday!$A$2:$A$10000)</f>
        <v>43810</v>
      </c>
      <c r="C232" s="23"/>
    </row>
    <row r="233" spans="1:3" x14ac:dyDescent="0.3">
      <c r="A233" s="16">
        <f t="shared" si="3"/>
        <v>43811</v>
      </c>
      <c r="B233" s="14">
        <f>WORKDAY(B232,1,Holiday!$A$2:$A$10000)</f>
        <v>43811</v>
      </c>
      <c r="C233" s="23"/>
    </row>
    <row r="234" spans="1:3" x14ac:dyDescent="0.3">
      <c r="A234" s="16">
        <f t="shared" si="3"/>
        <v>43812</v>
      </c>
      <c r="B234" s="14">
        <f>WORKDAY(B233,1,Holiday!$A$2:$A$10000)</f>
        <v>43812</v>
      </c>
      <c r="C234" s="23"/>
    </row>
    <row r="235" spans="1:3" x14ac:dyDescent="0.3">
      <c r="A235" s="16">
        <f t="shared" si="3"/>
        <v>43815</v>
      </c>
      <c r="B235" s="14">
        <f>WORKDAY(B234,1,Holiday!$A$2:$A$10000)</f>
        <v>43815</v>
      </c>
      <c r="C235" s="23"/>
    </row>
    <row r="236" spans="1:3" x14ac:dyDescent="0.3">
      <c r="A236" s="16">
        <f t="shared" si="3"/>
        <v>43816</v>
      </c>
      <c r="B236" s="14">
        <f>WORKDAY(B235,1,Holiday!$A$2:$A$10000)</f>
        <v>43816</v>
      </c>
      <c r="C236" s="23"/>
    </row>
    <row r="237" spans="1:3" x14ac:dyDescent="0.3">
      <c r="A237" s="16">
        <f t="shared" si="3"/>
        <v>43817</v>
      </c>
      <c r="B237" s="14">
        <f>WORKDAY(B236,1,Holiday!$A$2:$A$10000)</f>
        <v>43817</v>
      </c>
      <c r="C237" s="23"/>
    </row>
    <row r="238" spans="1:3" x14ac:dyDescent="0.3">
      <c r="A238" s="16">
        <f t="shared" si="3"/>
        <v>43818</v>
      </c>
      <c r="B238" s="14">
        <f>WORKDAY(B237,1,Holiday!$A$2:$A$10000)</f>
        <v>43818</v>
      </c>
      <c r="C238" s="23"/>
    </row>
    <row r="239" spans="1:3" x14ac:dyDescent="0.3">
      <c r="A239" s="16">
        <f t="shared" si="3"/>
        <v>43819</v>
      </c>
      <c r="B239" s="14">
        <f>WORKDAY(B238,1,Holiday!$A$2:$A$10000)</f>
        <v>43819</v>
      </c>
      <c r="C239" s="23"/>
    </row>
    <row r="240" spans="1:3" x14ac:dyDescent="0.3">
      <c r="A240" s="16">
        <f t="shared" si="3"/>
        <v>43822</v>
      </c>
      <c r="B240" s="14">
        <f>WORKDAY(B239,1,Holiday!$A$2:$A$10000)</f>
        <v>43822</v>
      </c>
      <c r="C240" s="23"/>
    </row>
    <row r="241" spans="1:3" x14ac:dyDescent="0.3">
      <c r="A241" s="16">
        <f t="shared" si="3"/>
        <v>43823</v>
      </c>
      <c r="B241" s="14">
        <f>WORKDAY(B240,1,Holiday!$A$2:$A$10000)</f>
        <v>43823</v>
      </c>
      <c r="C241" s="23"/>
    </row>
    <row r="242" spans="1:3" x14ac:dyDescent="0.3">
      <c r="A242" s="16">
        <f t="shared" si="3"/>
        <v>43824</v>
      </c>
      <c r="B242" s="14">
        <f>WORKDAY(B241,1,Holiday!$A$2:$A$10000)</f>
        <v>43824</v>
      </c>
      <c r="C242" s="23"/>
    </row>
    <row r="243" spans="1:3" x14ac:dyDescent="0.3">
      <c r="A243" s="16">
        <f t="shared" si="3"/>
        <v>43825</v>
      </c>
      <c r="B243" s="14">
        <f>WORKDAY(B242,1,Holiday!$A$2:$A$10000)</f>
        <v>43825</v>
      </c>
      <c r="C243" s="23"/>
    </row>
    <row r="244" spans="1:3" x14ac:dyDescent="0.3">
      <c r="A244" s="16">
        <f t="shared" ref="A244:A307" si="4">B244</f>
        <v>43826</v>
      </c>
      <c r="B244" s="14">
        <f>WORKDAY(B243,1,Holiday!$A$2:$A$10000)</f>
        <v>43826</v>
      </c>
      <c r="C244" s="23"/>
    </row>
    <row r="245" spans="1:3" x14ac:dyDescent="0.3">
      <c r="A245" s="16">
        <f t="shared" si="4"/>
        <v>43829</v>
      </c>
      <c r="B245" s="14">
        <f>WORKDAY(B244,1,Holiday!$A$2:$A$10000)</f>
        <v>43829</v>
      </c>
      <c r="C245" s="23"/>
    </row>
    <row r="246" spans="1:3" x14ac:dyDescent="0.3">
      <c r="A246" s="16">
        <f t="shared" si="4"/>
        <v>43832</v>
      </c>
      <c r="B246" s="14">
        <f>WORKDAY(B245,1,Holiday!$A$2:$A$10000)</f>
        <v>43832</v>
      </c>
      <c r="C246" s="23"/>
    </row>
    <row r="247" spans="1:3" x14ac:dyDescent="0.3">
      <c r="A247" s="16">
        <f t="shared" si="4"/>
        <v>43833</v>
      </c>
      <c r="B247" s="14">
        <f>WORKDAY(B246,1,Holiday!$A$2:$A$10000)</f>
        <v>43833</v>
      </c>
      <c r="C247" s="23"/>
    </row>
    <row r="248" spans="1:3" x14ac:dyDescent="0.3">
      <c r="A248" s="16">
        <f t="shared" si="4"/>
        <v>43836</v>
      </c>
      <c r="B248" s="14">
        <f>WORKDAY(B247,1,Holiday!$A$2:$A$10000)</f>
        <v>43836</v>
      </c>
      <c r="C248" s="23"/>
    </row>
    <row r="249" spans="1:3" x14ac:dyDescent="0.3">
      <c r="A249" s="16">
        <f t="shared" si="4"/>
        <v>43837</v>
      </c>
      <c r="B249" s="14">
        <f>WORKDAY(B248,1,Holiday!$A$2:$A$10000)</f>
        <v>43837</v>
      </c>
      <c r="C249" s="23"/>
    </row>
    <row r="250" spans="1:3" x14ac:dyDescent="0.3">
      <c r="A250" s="16">
        <f t="shared" si="4"/>
        <v>43838</v>
      </c>
      <c r="B250" s="14">
        <f>WORKDAY(B249,1,Holiday!$A$2:$A$10000)</f>
        <v>43838</v>
      </c>
      <c r="C250" s="23"/>
    </row>
    <row r="251" spans="1:3" x14ac:dyDescent="0.3">
      <c r="A251" s="16">
        <f t="shared" si="4"/>
        <v>43839</v>
      </c>
      <c r="B251" s="14">
        <f>WORKDAY(B250,1,Holiday!$A$2:$A$10000)</f>
        <v>43839</v>
      </c>
      <c r="C251" s="23"/>
    </row>
    <row r="252" spans="1:3" x14ac:dyDescent="0.3">
      <c r="A252" s="16">
        <f t="shared" si="4"/>
        <v>43840</v>
      </c>
      <c r="B252" s="14">
        <f>WORKDAY(B251,1,Holiday!$A$2:$A$10000)</f>
        <v>43840</v>
      </c>
      <c r="C252" s="23"/>
    </row>
    <row r="253" spans="1:3" x14ac:dyDescent="0.3">
      <c r="A253" s="16">
        <f t="shared" si="4"/>
        <v>43843</v>
      </c>
      <c r="B253" s="14">
        <f>WORKDAY(B252,1,Holiday!$A$2:$A$10000)</f>
        <v>43843</v>
      </c>
      <c r="C253" s="23"/>
    </row>
    <row r="254" spans="1:3" x14ac:dyDescent="0.3">
      <c r="A254" s="16">
        <f t="shared" si="4"/>
        <v>43844</v>
      </c>
      <c r="B254" s="14">
        <f>WORKDAY(B253,1,Holiday!$A$2:$A$10000)</f>
        <v>43844</v>
      </c>
      <c r="C254" s="23"/>
    </row>
    <row r="255" spans="1:3" x14ac:dyDescent="0.3">
      <c r="A255" s="16">
        <f t="shared" si="4"/>
        <v>43845</v>
      </c>
      <c r="B255" s="14">
        <f>WORKDAY(B254,1,Holiday!$A$2:$A$10000)</f>
        <v>43845</v>
      </c>
      <c r="C255" s="23"/>
    </row>
    <row r="256" spans="1:3" x14ac:dyDescent="0.3">
      <c r="A256" s="16">
        <f t="shared" si="4"/>
        <v>43846</v>
      </c>
      <c r="B256" s="14">
        <f>WORKDAY(B255,1,Holiday!$A$2:$A$10000)</f>
        <v>43846</v>
      </c>
      <c r="C256" s="23"/>
    </row>
    <row r="257" spans="1:3" x14ac:dyDescent="0.3">
      <c r="A257" s="16">
        <f t="shared" si="4"/>
        <v>43847</v>
      </c>
      <c r="B257" s="14">
        <f>WORKDAY(B256,1,Holiday!$A$2:$A$10000)</f>
        <v>43847</v>
      </c>
      <c r="C257" s="23"/>
    </row>
    <row r="258" spans="1:3" x14ac:dyDescent="0.3">
      <c r="A258" s="16">
        <f t="shared" si="4"/>
        <v>43850</v>
      </c>
      <c r="B258" s="14">
        <f>WORKDAY(B257,1,Holiday!$A$2:$A$10000)</f>
        <v>43850</v>
      </c>
      <c r="C258" s="23"/>
    </row>
    <row r="259" spans="1:3" x14ac:dyDescent="0.3">
      <c r="A259" s="16">
        <f t="shared" si="4"/>
        <v>43851</v>
      </c>
      <c r="B259" s="14">
        <f>WORKDAY(B258,1,Holiday!$A$2:$A$10000)</f>
        <v>43851</v>
      </c>
      <c r="C259" s="23"/>
    </row>
    <row r="260" spans="1:3" x14ac:dyDescent="0.3">
      <c r="A260" s="16">
        <f t="shared" si="4"/>
        <v>43852</v>
      </c>
      <c r="B260" s="14">
        <f>WORKDAY(B259,1,Holiday!$A$2:$A$10000)</f>
        <v>43852</v>
      </c>
      <c r="C260" s="23"/>
    </row>
    <row r="261" spans="1:3" x14ac:dyDescent="0.3">
      <c r="A261" s="16">
        <f t="shared" si="4"/>
        <v>43853</v>
      </c>
      <c r="B261" s="14">
        <f>WORKDAY(B260,1,Holiday!$A$2:$A$10000)</f>
        <v>43853</v>
      </c>
      <c r="C261" s="23"/>
    </row>
    <row r="262" spans="1:3" x14ac:dyDescent="0.3">
      <c r="A262" s="16">
        <f t="shared" si="4"/>
        <v>43854</v>
      </c>
      <c r="B262" s="14">
        <f>WORKDAY(B261,1,Holiday!$A$2:$A$10000)</f>
        <v>43854</v>
      </c>
      <c r="C262" s="23"/>
    </row>
    <row r="263" spans="1:3" x14ac:dyDescent="0.3">
      <c r="A263" s="16">
        <f t="shared" si="4"/>
        <v>43857</v>
      </c>
      <c r="B263" s="14">
        <f>WORKDAY(B262,1,Holiday!$A$2:$A$10000)</f>
        <v>43857</v>
      </c>
      <c r="C263" s="23"/>
    </row>
    <row r="264" spans="1:3" x14ac:dyDescent="0.3">
      <c r="A264" s="16">
        <f t="shared" si="4"/>
        <v>43858</v>
      </c>
      <c r="B264" s="14">
        <f>WORKDAY(B263,1,Holiday!$A$2:$A$10000)</f>
        <v>43858</v>
      </c>
      <c r="C264" s="23"/>
    </row>
    <row r="265" spans="1:3" x14ac:dyDescent="0.3">
      <c r="A265" s="16">
        <f t="shared" si="4"/>
        <v>43859</v>
      </c>
      <c r="B265" s="14">
        <f>WORKDAY(B264,1,Holiday!$A$2:$A$10000)</f>
        <v>43859</v>
      </c>
      <c r="C265" s="23"/>
    </row>
    <row r="266" spans="1:3" x14ac:dyDescent="0.3">
      <c r="A266" s="16">
        <f t="shared" si="4"/>
        <v>43860</v>
      </c>
      <c r="B266" s="14">
        <f>WORKDAY(B265,1,Holiday!$A$2:$A$10000)</f>
        <v>43860</v>
      </c>
      <c r="C266" s="23"/>
    </row>
    <row r="267" spans="1:3" x14ac:dyDescent="0.3">
      <c r="A267" s="16">
        <f t="shared" si="4"/>
        <v>43861</v>
      </c>
      <c r="B267" s="14">
        <f>WORKDAY(B266,1,Holiday!$A$2:$A$10000)</f>
        <v>43861</v>
      </c>
      <c r="C267" s="23"/>
    </row>
    <row r="268" spans="1:3" x14ac:dyDescent="0.3">
      <c r="A268" s="16">
        <f t="shared" si="4"/>
        <v>43864</v>
      </c>
      <c r="B268" s="14">
        <f>WORKDAY(B267,1,Holiday!$A$2:$A$10000)</f>
        <v>43864</v>
      </c>
      <c r="C268" s="23"/>
    </row>
    <row r="269" spans="1:3" x14ac:dyDescent="0.3">
      <c r="A269" s="16">
        <f t="shared" si="4"/>
        <v>43865</v>
      </c>
      <c r="B269" s="14">
        <f>WORKDAY(B268,1,Holiday!$A$2:$A$10000)</f>
        <v>43865</v>
      </c>
      <c r="C269" s="23"/>
    </row>
    <row r="270" spans="1:3" x14ac:dyDescent="0.3">
      <c r="A270" s="16">
        <f t="shared" si="4"/>
        <v>43866</v>
      </c>
      <c r="B270" s="14">
        <f>WORKDAY(B269,1,Holiday!$A$2:$A$10000)</f>
        <v>43866</v>
      </c>
      <c r="C270" s="23"/>
    </row>
    <row r="271" spans="1:3" x14ac:dyDescent="0.3">
      <c r="A271" s="16">
        <f t="shared" si="4"/>
        <v>43867</v>
      </c>
      <c r="B271" s="14">
        <f>WORKDAY(B270,1,Holiday!$A$2:$A$10000)</f>
        <v>43867</v>
      </c>
      <c r="C271" s="23"/>
    </row>
    <row r="272" spans="1:3" x14ac:dyDescent="0.3">
      <c r="A272" s="16">
        <f t="shared" si="4"/>
        <v>43868</v>
      </c>
      <c r="B272" s="14">
        <f>WORKDAY(B271,1,Holiday!$A$2:$A$10000)</f>
        <v>43868</v>
      </c>
      <c r="C272" s="23"/>
    </row>
    <row r="273" spans="1:3" x14ac:dyDescent="0.3">
      <c r="A273" s="16">
        <f t="shared" si="4"/>
        <v>43872</v>
      </c>
      <c r="B273" s="14">
        <f>WORKDAY(B272,1,Holiday!$A$2:$A$10000)</f>
        <v>43872</v>
      </c>
      <c r="C273" s="23"/>
    </row>
    <row r="274" spans="1:3" x14ac:dyDescent="0.3">
      <c r="A274" s="16">
        <f t="shared" si="4"/>
        <v>43873</v>
      </c>
      <c r="B274" s="14">
        <f>WORKDAY(B273,1,Holiday!$A$2:$A$10000)</f>
        <v>43873</v>
      </c>
      <c r="C274" s="23"/>
    </row>
    <row r="275" spans="1:3" x14ac:dyDescent="0.3">
      <c r="A275" s="16">
        <f t="shared" si="4"/>
        <v>43874</v>
      </c>
      <c r="B275" s="14">
        <f>WORKDAY(B274,1,Holiday!$A$2:$A$10000)</f>
        <v>43874</v>
      </c>
      <c r="C275" s="23"/>
    </row>
    <row r="276" spans="1:3" x14ac:dyDescent="0.3">
      <c r="A276" s="16">
        <f t="shared" si="4"/>
        <v>43875</v>
      </c>
      <c r="B276" s="14">
        <f>WORKDAY(B275,1,Holiday!$A$2:$A$10000)</f>
        <v>43875</v>
      </c>
      <c r="C276" s="23"/>
    </row>
    <row r="277" spans="1:3" x14ac:dyDescent="0.3">
      <c r="A277" s="16">
        <f t="shared" si="4"/>
        <v>43878</v>
      </c>
      <c r="B277" s="14">
        <f>WORKDAY(B276,1,Holiday!$A$2:$A$10000)</f>
        <v>43878</v>
      </c>
      <c r="C277" s="23"/>
    </row>
    <row r="278" spans="1:3" x14ac:dyDescent="0.3">
      <c r="A278" s="16">
        <f t="shared" si="4"/>
        <v>43879</v>
      </c>
      <c r="B278" s="14">
        <f>WORKDAY(B277,1,Holiday!$A$2:$A$10000)</f>
        <v>43879</v>
      </c>
      <c r="C278" s="23"/>
    </row>
    <row r="279" spans="1:3" x14ac:dyDescent="0.3">
      <c r="A279" s="16">
        <f t="shared" si="4"/>
        <v>43880</v>
      </c>
      <c r="B279" s="14">
        <f>WORKDAY(B278,1,Holiday!$A$2:$A$10000)</f>
        <v>43880</v>
      </c>
      <c r="C279" s="23"/>
    </row>
    <row r="280" spans="1:3" x14ac:dyDescent="0.3">
      <c r="A280" s="16">
        <f t="shared" si="4"/>
        <v>43881</v>
      </c>
      <c r="B280" s="14">
        <f>WORKDAY(B279,1,Holiday!$A$2:$A$10000)</f>
        <v>43881</v>
      </c>
      <c r="C280" s="23"/>
    </row>
    <row r="281" spans="1:3" x14ac:dyDescent="0.3">
      <c r="A281" s="16">
        <f t="shared" si="4"/>
        <v>43882</v>
      </c>
      <c r="B281" s="14">
        <f>WORKDAY(B280,1,Holiday!$A$2:$A$10000)</f>
        <v>43882</v>
      </c>
      <c r="C281" s="23"/>
    </row>
    <row r="282" spans="1:3" x14ac:dyDescent="0.3">
      <c r="A282" s="16">
        <f t="shared" si="4"/>
        <v>43885</v>
      </c>
      <c r="B282" s="14">
        <f>WORKDAY(B281,1,Holiday!$A$2:$A$10000)</f>
        <v>43885</v>
      </c>
      <c r="C282" s="23"/>
    </row>
    <row r="283" spans="1:3" x14ac:dyDescent="0.3">
      <c r="A283" s="16">
        <f t="shared" si="4"/>
        <v>43886</v>
      </c>
      <c r="B283" s="14">
        <f>WORKDAY(B282,1,Holiday!$A$2:$A$10000)</f>
        <v>43886</v>
      </c>
      <c r="C283" s="23"/>
    </row>
    <row r="284" spans="1:3" x14ac:dyDescent="0.3">
      <c r="A284" s="16">
        <f t="shared" si="4"/>
        <v>43887</v>
      </c>
      <c r="B284" s="14">
        <f>WORKDAY(B283,1,Holiday!$A$2:$A$10000)</f>
        <v>43887</v>
      </c>
      <c r="C284" s="23"/>
    </row>
    <row r="285" spans="1:3" x14ac:dyDescent="0.3">
      <c r="A285" s="16">
        <f t="shared" si="4"/>
        <v>43888</v>
      </c>
      <c r="B285" s="14">
        <f>WORKDAY(B284,1,Holiday!$A$2:$A$10000)</f>
        <v>43888</v>
      </c>
      <c r="C285" s="23"/>
    </row>
    <row r="286" spans="1:3" x14ac:dyDescent="0.3">
      <c r="A286" s="16">
        <f t="shared" si="4"/>
        <v>43889</v>
      </c>
      <c r="B286" s="14">
        <f>WORKDAY(B285,1,Holiday!$A$2:$A$10000)</f>
        <v>43889</v>
      </c>
      <c r="C286" s="23"/>
    </row>
    <row r="287" spans="1:3" x14ac:dyDescent="0.3">
      <c r="A287" s="16">
        <f t="shared" si="4"/>
        <v>43892</v>
      </c>
      <c r="B287" s="14">
        <f>WORKDAY(B286,1,Holiday!$A$2:$A$10000)</f>
        <v>43892</v>
      </c>
      <c r="C287" s="23"/>
    </row>
    <row r="288" spans="1:3" x14ac:dyDescent="0.3">
      <c r="A288" s="16">
        <f t="shared" si="4"/>
        <v>43893</v>
      </c>
      <c r="B288" s="14">
        <f>WORKDAY(B287,1,Holiday!$A$2:$A$10000)</f>
        <v>43893</v>
      </c>
      <c r="C288" s="23"/>
    </row>
    <row r="289" spans="1:3" x14ac:dyDescent="0.3">
      <c r="A289" s="16">
        <f t="shared" si="4"/>
        <v>43894</v>
      </c>
      <c r="B289" s="14">
        <f>WORKDAY(B288,1,Holiday!$A$2:$A$10000)</f>
        <v>43894</v>
      </c>
      <c r="C289" s="23"/>
    </row>
    <row r="290" spans="1:3" x14ac:dyDescent="0.3">
      <c r="A290" s="16">
        <f t="shared" si="4"/>
        <v>43895</v>
      </c>
      <c r="B290" s="14">
        <f>WORKDAY(B289,1,Holiday!$A$2:$A$10000)</f>
        <v>43895</v>
      </c>
      <c r="C290" s="23"/>
    </row>
    <row r="291" spans="1:3" x14ac:dyDescent="0.3">
      <c r="A291" s="16">
        <f t="shared" si="4"/>
        <v>43896</v>
      </c>
      <c r="B291" s="14">
        <f>WORKDAY(B290,1,Holiday!$A$2:$A$10000)</f>
        <v>43896</v>
      </c>
      <c r="C291" s="23"/>
    </row>
    <row r="292" spans="1:3" x14ac:dyDescent="0.3">
      <c r="A292" s="16">
        <f t="shared" si="4"/>
        <v>43899</v>
      </c>
      <c r="B292" s="14">
        <f>WORKDAY(B291,1,Holiday!$A$2:$A$10000)</f>
        <v>43899</v>
      </c>
      <c r="C292" s="23"/>
    </row>
    <row r="293" spans="1:3" x14ac:dyDescent="0.3">
      <c r="A293" s="16">
        <f t="shared" si="4"/>
        <v>43900</v>
      </c>
      <c r="B293" s="14">
        <f>WORKDAY(B292,1,Holiday!$A$2:$A$10000)</f>
        <v>43900</v>
      </c>
      <c r="C293" s="23"/>
    </row>
    <row r="294" spans="1:3" x14ac:dyDescent="0.3">
      <c r="A294" s="16">
        <f t="shared" si="4"/>
        <v>43901</v>
      </c>
      <c r="B294" s="14">
        <f>WORKDAY(B293,1,Holiday!$A$2:$A$10000)</f>
        <v>43901</v>
      </c>
      <c r="C294" s="23"/>
    </row>
    <row r="295" spans="1:3" x14ac:dyDescent="0.3">
      <c r="A295" s="16">
        <f t="shared" si="4"/>
        <v>43902</v>
      </c>
      <c r="B295" s="14">
        <f>WORKDAY(B294,1,Holiday!$A$2:$A$10000)</f>
        <v>43902</v>
      </c>
      <c r="C295" s="23"/>
    </row>
    <row r="296" spans="1:3" x14ac:dyDescent="0.3">
      <c r="A296" s="16">
        <f t="shared" si="4"/>
        <v>43903</v>
      </c>
      <c r="B296" s="14">
        <f>WORKDAY(B295,1,Holiday!$A$2:$A$10000)</f>
        <v>43903</v>
      </c>
      <c r="C296" s="23"/>
    </row>
    <row r="297" spans="1:3" x14ac:dyDescent="0.3">
      <c r="A297" s="16">
        <f t="shared" si="4"/>
        <v>43906</v>
      </c>
      <c r="B297" s="14">
        <f>WORKDAY(B296,1,Holiday!$A$2:$A$10000)</f>
        <v>43906</v>
      </c>
      <c r="C297" s="23"/>
    </row>
    <row r="298" spans="1:3" x14ac:dyDescent="0.3">
      <c r="A298" s="16">
        <f t="shared" si="4"/>
        <v>43907</v>
      </c>
      <c r="B298" s="14">
        <f>WORKDAY(B297,1,Holiday!$A$2:$A$10000)</f>
        <v>43907</v>
      </c>
      <c r="C298" s="23"/>
    </row>
    <row r="299" spans="1:3" x14ac:dyDescent="0.3">
      <c r="A299" s="16">
        <f t="shared" si="4"/>
        <v>43908</v>
      </c>
      <c r="B299" s="14">
        <f>WORKDAY(B298,1,Holiday!$A$2:$A$10000)</f>
        <v>43908</v>
      </c>
      <c r="C299" s="23"/>
    </row>
    <row r="300" spans="1:3" x14ac:dyDescent="0.3">
      <c r="A300" s="16">
        <f t="shared" si="4"/>
        <v>43909</v>
      </c>
      <c r="B300" s="14">
        <f>WORKDAY(B299,1,Holiday!$A$2:$A$10000)</f>
        <v>43909</v>
      </c>
      <c r="C300" s="23"/>
    </row>
    <row r="301" spans="1:3" x14ac:dyDescent="0.3">
      <c r="A301" s="16">
        <f t="shared" si="4"/>
        <v>43910</v>
      </c>
      <c r="B301" s="14">
        <f>WORKDAY(B300,1,Holiday!$A$2:$A$10000)</f>
        <v>43910</v>
      </c>
      <c r="C301" s="23"/>
    </row>
    <row r="302" spans="1:3" x14ac:dyDescent="0.3">
      <c r="A302" s="16">
        <f t="shared" si="4"/>
        <v>43913</v>
      </c>
      <c r="B302" s="14">
        <f>WORKDAY(B301,1,Holiday!$A$2:$A$10000)</f>
        <v>43913</v>
      </c>
      <c r="C302" s="23"/>
    </row>
    <row r="303" spans="1:3" x14ac:dyDescent="0.3">
      <c r="A303" s="16">
        <f t="shared" si="4"/>
        <v>43914</v>
      </c>
      <c r="B303" s="14">
        <f>WORKDAY(B302,1,Holiday!$A$2:$A$10000)</f>
        <v>43914</v>
      </c>
      <c r="C303" s="23"/>
    </row>
    <row r="304" spans="1:3" x14ac:dyDescent="0.3">
      <c r="A304" s="16">
        <f t="shared" si="4"/>
        <v>43915</v>
      </c>
      <c r="B304" s="14">
        <f>WORKDAY(B303,1,Holiday!$A$2:$A$10000)</f>
        <v>43915</v>
      </c>
      <c r="C304" s="23"/>
    </row>
    <row r="305" spans="1:3" x14ac:dyDescent="0.3">
      <c r="A305" s="16">
        <f t="shared" si="4"/>
        <v>43916</v>
      </c>
      <c r="B305" s="14">
        <f>WORKDAY(B304,1,Holiday!$A$2:$A$10000)</f>
        <v>43916</v>
      </c>
      <c r="C305" s="23"/>
    </row>
    <row r="306" spans="1:3" x14ac:dyDescent="0.3">
      <c r="A306" s="16">
        <f t="shared" si="4"/>
        <v>43917</v>
      </c>
      <c r="B306" s="14">
        <f>WORKDAY(B305,1,Holiday!$A$2:$A$10000)</f>
        <v>43917</v>
      </c>
      <c r="C306" s="23"/>
    </row>
    <row r="307" spans="1:3" x14ac:dyDescent="0.3">
      <c r="A307" s="16">
        <f t="shared" si="4"/>
        <v>43920</v>
      </c>
      <c r="B307" s="14">
        <f>WORKDAY(B306,1,Holiday!$A$2:$A$10000)</f>
        <v>43920</v>
      </c>
      <c r="C307" s="23"/>
    </row>
    <row r="308" spans="1:3" x14ac:dyDescent="0.3">
      <c r="A308" s="16">
        <f t="shared" ref="A308:A348" si="5">B308</f>
        <v>43921</v>
      </c>
      <c r="B308" s="14">
        <f>WORKDAY(B307,1,Holiday!$A$2:$A$10000)</f>
        <v>43921</v>
      </c>
      <c r="C308" s="23"/>
    </row>
    <row r="309" spans="1:3" x14ac:dyDescent="0.3">
      <c r="A309" s="16">
        <f t="shared" si="5"/>
        <v>43922</v>
      </c>
      <c r="B309" s="14">
        <f>WORKDAY(B308,1,Holiday!$A$2:$A$10000)</f>
        <v>43922</v>
      </c>
      <c r="C309" s="23"/>
    </row>
    <row r="310" spans="1:3" x14ac:dyDescent="0.3">
      <c r="A310" s="16">
        <f t="shared" si="5"/>
        <v>43923</v>
      </c>
      <c r="B310" s="14">
        <f>WORKDAY(B309,1,Holiday!$A$2:$A$10000)</f>
        <v>43923</v>
      </c>
      <c r="C310" s="23"/>
    </row>
    <row r="311" spans="1:3" x14ac:dyDescent="0.3">
      <c r="A311" s="16">
        <f t="shared" si="5"/>
        <v>43924</v>
      </c>
      <c r="B311" s="14">
        <f>WORKDAY(B310,1,Holiday!$A$2:$A$10000)</f>
        <v>43924</v>
      </c>
      <c r="C311" s="23"/>
    </row>
    <row r="312" spans="1:3" x14ac:dyDescent="0.3">
      <c r="A312" s="16">
        <f t="shared" si="5"/>
        <v>43928</v>
      </c>
      <c r="B312" s="14">
        <f>WORKDAY(B311,1,Holiday!$A$2:$A$10000)</f>
        <v>43928</v>
      </c>
      <c r="C312" s="23"/>
    </row>
    <row r="313" spans="1:3" x14ac:dyDescent="0.3">
      <c r="A313" s="16">
        <f t="shared" si="5"/>
        <v>43929</v>
      </c>
      <c r="B313" s="14">
        <f>WORKDAY(B312,1,Holiday!$A$2:$A$10000)</f>
        <v>43929</v>
      </c>
      <c r="C313" s="23"/>
    </row>
    <row r="314" spans="1:3" x14ac:dyDescent="0.3">
      <c r="A314" s="16">
        <f t="shared" si="5"/>
        <v>43930</v>
      </c>
      <c r="B314" s="14">
        <f>WORKDAY(B313,1,Holiday!$A$2:$A$10000)</f>
        <v>43930</v>
      </c>
      <c r="C314" s="23"/>
    </row>
    <row r="315" spans="1:3" x14ac:dyDescent="0.3">
      <c r="A315" s="16">
        <f t="shared" si="5"/>
        <v>43931</v>
      </c>
      <c r="B315" s="14">
        <f>WORKDAY(B314,1,Holiday!$A$2:$A$10000)</f>
        <v>43931</v>
      </c>
      <c r="C315" s="23"/>
    </row>
    <row r="316" spans="1:3" x14ac:dyDescent="0.3">
      <c r="A316" s="16">
        <f t="shared" si="5"/>
        <v>43934</v>
      </c>
      <c r="B316" s="14">
        <f>WORKDAY(B315,1,Holiday!$A$2:$A$10000)</f>
        <v>43934</v>
      </c>
      <c r="C316" s="23"/>
    </row>
    <row r="317" spans="1:3" x14ac:dyDescent="0.3">
      <c r="A317" s="16">
        <f t="shared" si="5"/>
        <v>43935</v>
      </c>
      <c r="B317" s="14">
        <f>WORKDAY(B316,1,Holiday!$A$2:$A$10000)</f>
        <v>43935</v>
      </c>
      <c r="C317" s="23"/>
    </row>
    <row r="318" spans="1:3" x14ac:dyDescent="0.3">
      <c r="A318" s="16">
        <f t="shared" si="5"/>
        <v>43936</v>
      </c>
      <c r="B318" s="14">
        <f>WORKDAY(B317,1,Holiday!$A$2:$A$10000)</f>
        <v>43936</v>
      </c>
      <c r="C318" s="23"/>
    </row>
    <row r="319" spans="1:3" x14ac:dyDescent="0.3">
      <c r="A319" s="16">
        <f t="shared" si="5"/>
        <v>43937</v>
      </c>
      <c r="B319" s="14">
        <f>WORKDAY(B318,1,Holiday!$A$2:$A$10000)</f>
        <v>43937</v>
      </c>
      <c r="C319" s="23"/>
    </row>
    <row r="320" spans="1:3" x14ac:dyDescent="0.3">
      <c r="A320" s="16">
        <f t="shared" si="5"/>
        <v>43938</v>
      </c>
      <c r="B320" s="14">
        <f>WORKDAY(B319,1,Holiday!$A$2:$A$10000)</f>
        <v>43938</v>
      </c>
      <c r="C320" s="23"/>
    </row>
    <row r="321" spans="1:3" x14ac:dyDescent="0.3">
      <c r="A321" s="16">
        <f t="shared" si="5"/>
        <v>43941</v>
      </c>
      <c r="B321" s="14">
        <f>WORKDAY(B320,1,Holiday!$A$2:$A$10000)</f>
        <v>43941</v>
      </c>
      <c r="C321" s="23"/>
    </row>
    <row r="322" spans="1:3" x14ac:dyDescent="0.3">
      <c r="A322" s="16">
        <f t="shared" si="5"/>
        <v>43942</v>
      </c>
      <c r="B322" s="14">
        <f>WORKDAY(B321,1,Holiday!$A$2:$A$10000)</f>
        <v>43942</v>
      </c>
      <c r="C322" s="23"/>
    </row>
    <row r="323" spans="1:3" x14ac:dyDescent="0.3">
      <c r="A323" s="16">
        <f t="shared" si="5"/>
        <v>43943</v>
      </c>
      <c r="B323" s="14">
        <f>WORKDAY(B322,1,Holiday!$A$2:$A$10000)</f>
        <v>43943</v>
      </c>
      <c r="C323" s="23"/>
    </row>
    <row r="324" spans="1:3" x14ac:dyDescent="0.3">
      <c r="A324" s="16">
        <f t="shared" si="5"/>
        <v>43944</v>
      </c>
      <c r="B324" s="14">
        <f>WORKDAY(B323,1,Holiday!$A$2:$A$10000)</f>
        <v>43944</v>
      </c>
      <c r="C324" s="23"/>
    </row>
    <row r="325" spans="1:3" x14ac:dyDescent="0.3">
      <c r="A325" s="16">
        <f t="shared" si="5"/>
        <v>43945</v>
      </c>
      <c r="B325" s="14">
        <f>WORKDAY(B324,1,Holiday!$A$2:$A$10000)</f>
        <v>43945</v>
      </c>
      <c r="C325" s="23"/>
    </row>
    <row r="326" spans="1:3" x14ac:dyDescent="0.3">
      <c r="A326" s="16">
        <f t="shared" si="5"/>
        <v>43948</v>
      </c>
      <c r="B326" s="14">
        <f>WORKDAY(B325,1,Holiday!$A$2:$A$10000)</f>
        <v>43948</v>
      </c>
      <c r="C326" s="23"/>
    </row>
    <row r="327" spans="1:3" x14ac:dyDescent="0.3">
      <c r="A327" s="16">
        <f t="shared" si="5"/>
        <v>43949</v>
      </c>
      <c r="B327" s="14">
        <f>WORKDAY(B326,1,Holiday!$A$2:$A$10000)</f>
        <v>43949</v>
      </c>
      <c r="C327" s="23"/>
    </row>
    <row r="328" spans="1:3" x14ac:dyDescent="0.3">
      <c r="A328" s="16">
        <f t="shared" si="5"/>
        <v>43950</v>
      </c>
      <c r="B328" s="14">
        <f>WORKDAY(B327,1,Holiday!$A$2:$A$10000)</f>
        <v>43950</v>
      </c>
      <c r="C328" s="23"/>
    </row>
    <row r="329" spans="1:3" x14ac:dyDescent="0.3">
      <c r="A329" s="16">
        <f t="shared" si="5"/>
        <v>43951</v>
      </c>
      <c r="B329" s="14">
        <f>WORKDAY(B328,1,Holiday!$A$2:$A$10000)</f>
        <v>43951</v>
      </c>
      <c r="C329" s="23"/>
    </row>
    <row r="330" spans="1:3" x14ac:dyDescent="0.3">
      <c r="A330" s="16">
        <f t="shared" si="5"/>
        <v>43956</v>
      </c>
      <c r="B330" s="14">
        <f>WORKDAY(B329,1,Holiday!$A$2:$A$10000)</f>
        <v>43956</v>
      </c>
      <c r="C330" s="23"/>
    </row>
    <row r="331" spans="1:3" x14ac:dyDescent="0.3">
      <c r="A331" s="16">
        <f t="shared" si="5"/>
        <v>43958</v>
      </c>
      <c r="B331" s="14">
        <f>WORKDAY(B330,1,Holiday!$A$2:$A$10000)</f>
        <v>43958</v>
      </c>
      <c r="C331" s="23"/>
    </row>
    <row r="332" spans="1:3" x14ac:dyDescent="0.3">
      <c r="A332" s="16">
        <f t="shared" si="5"/>
        <v>43959</v>
      </c>
      <c r="B332" s="14">
        <f>WORKDAY(B331,1,Holiday!$A$2:$A$10000)</f>
        <v>43959</v>
      </c>
      <c r="C332" s="23"/>
    </row>
    <row r="333" spans="1:3" x14ac:dyDescent="0.3">
      <c r="A333" s="16">
        <f t="shared" si="5"/>
        <v>43962</v>
      </c>
      <c r="B333" s="14">
        <f>WORKDAY(B332,1,Holiday!$A$2:$A$10000)</f>
        <v>43962</v>
      </c>
      <c r="C333" s="23"/>
    </row>
    <row r="334" spans="1:3" x14ac:dyDescent="0.3">
      <c r="A334" s="16">
        <f t="shared" si="5"/>
        <v>43963</v>
      </c>
      <c r="B334" s="14">
        <f>WORKDAY(B333,1,Holiday!$A$2:$A$10000)</f>
        <v>43963</v>
      </c>
      <c r="C334" s="23"/>
    </row>
    <row r="335" spans="1:3" x14ac:dyDescent="0.3">
      <c r="A335" s="16">
        <f t="shared" si="5"/>
        <v>43964</v>
      </c>
      <c r="B335" s="14">
        <f>WORKDAY(B334,1,Holiday!$A$2:$A$10000)</f>
        <v>43964</v>
      </c>
      <c r="C335" s="23"/>
    </row>
    <row r="336" spans="1:3" x14ac:dyDescent="0.3">
      <c r="A336" s="16">
        <f t="shared" si="5"/>
        <v>43965</v>
      </c>
      <c r="B336" s="14">
        <f>WORKDAY(B335,1,Holiday!$A$2:$A$10000)</f>
        <v>43965</v>
      </c>
      <c r="C336" s="23"/>
    </row>
    <row r="337" spans="1:3" x14ac:dyDescent="0.3">
      <c r="A337" s="16">
        <f t="shared" si="5"/>
        <v>43966</v>
      </c>
      <c r="B337" s="14">
        <f>WORKDAY(B336,1,Holiday!$A$2:$A$10000)</f>
        <v>43966</v>
      </c>
      <c r="C337" s="23"/>
    </row>
    <row r="338" spans="1:3" x14ac:dyDescent="0.3">
      <c r="A338" s="16">
        <f t="shared" si="5"/>
        <v>43969</v>
      </c>
      <c r="B338" s="14">
        <f>WORKDAY(B337,1,Holiday!$A$2:$A$10000)</f>
        <v>43969</v>
      </c>
      <c r="C338" s="23"/>
    </row>
    <row r="339" spans="1:3" x14ac:dyDescent="0.3">
      <c r="A339" s="16">
        <f t="shared" si="5"/>
        <v>43970</v>
      </c>
      <c r="B339" s="14">
        <f>WORKDAY(B338,1,Holiday!$A$2:$A$10000)</f>
        <v>43970</v>
      </c>
      <c r="C339" s="23"/>
    </row>
    <row r="340" spans="1:3" x14ac:dyDescent="0.3">
      <c r="A340" s="16">
        <f t="shared" si="5"/>
        <v>43971</v>
      </c>
      <c r="B340" s="14">
        <f>WORKDAY(B339,1,Holiday!$A$2:$A$10000)</f>
        <v>43971</v>
      </c>
      <c r="C340" s="23"/>
    </row>
    <row r="341" spans="1:3" x14ac:dyDescent="0.3">
      <c r="A341" s="16">
        <f t="shared" si="5"/>
        <v>43972</v>
      </c>
      <c r="B341" s="14">
        <f>WORKDAY(B340,1,Holiday!$A$2:$A$10000)</f>
        <v>43972</v>
      </c>
      <c r="C341" s="23"/>
    </row>
    <row r="342" spans="1:3" x14ac:dyDescent="0.3">
      <c r="A342" s="16">
        <f t="shared" si="5"/>
        <v>43973</v>
      </c>
      <c r="B342" s="14">
        <f>WORKDAY(B341,1,Holiday!$A$2:$A$10000)</f>
        <v>43973</v>
      </c>
      <c r="C342" s="23"/>
    </row>
    <row r="343" spans="1:3" x14ac:dyDescent="0.3">
      <c r="A343" s="16">
        <f t="shared" si="5"/>
        <v>43976</v>
      </c>
      <c r="B343" s="14">
        <f>WORKDAY(B342,1,Holiday!$A$2:$A$10000)</f>
        <v>43976</v>
      </c>
      <c r="C343" s="23"/>
    </row>
    <row r="344" spans="1:3" x14ac:dyDescent="0.3">
      <c r="A344" s="16">
        <f t="shared" si="5"/>
        <v>43977</v>
      </c>
      <c r="B344" s="14">
        <f>WORKDAY(B343,1,Holiday!$A$2:$A$10000)</f>
        <v>43977</v>
      </c>
      <c r="C344" s="23"/>
    </row>
    <row r="345" spans="1:3" x14ac:dyDescent="0.3">
      <c r="A345" s="16">
        <f t="shared" si="5"/>
        <v>43978</v>
      </c>
      <c r="B345" s="14">
        <f>WORKDAY(B344,1,Holiday!$A$2:$A$10000)</f>
        <v>43978</v>
      </c>
      <c r="C345" s="23"/>
    </row>
    <row r="346" spans="1:3" x14ac:dyDescent="0.3">
      <c r="A346" s="16">
        <f t="shared" si="5"/>
        <v>43979</v>
      </c>
      <c r="B346" s="14">
        <f>WORKDAY(B345,1,Holiday!$A$2:$A$10000)</f>
        <v>43979</v>
      </c>
      <c r="C346" s="23"/>
    </row>
    <row r="347" spans="1:3" x14ac:dyDescent="0.3">
      <c r="A347" s="16">
        <f t="shared" si="5"/>
        <v>43980</v>
      </c>
      <c r="B347" s="14">
        <f>WORKDAY(B346,1,Holiday!$A$2:$A$10000)</f>
        <v>43980</v>
      </c>
      <c r="C347" s="23"/>
    </row>
    <row r="348" spans="1:3" x14ac:dyDescent="0.3">
      <c r="A348" s="16">
        <f t="shared" si="5"/>
        <v>43983</v>
      </c>
      <c r="B348" s="14">
        <f>WORKDAY(B347,1,Holiday!$A$2:$A$10000)</f>
        <v>43983</v>
      </c>
      <c r="C348" s="23"/>
    </row>
    <row r="349" spans="1:3" x14ac:dyDescent="0.3">
      <c r="A349" s="16">
        <f t="shared" ref="A349:A412" si="6">B349</f>
        <v>43984</v>
      </c>
      <c r="B349" s="14">
        <f>WORKDAY(B348,1,Holiday!$A$2:$A$10000)</f>
        <v>43984</v>
      </c>
      <c r="C349" s="23"/>
    </row>
    <row r="350" spans="1:3" x14ac:dyDescent="0.3">
      <c r="A350" s="16">
        <f t="shared" si="6"/>
        <v>43986</v>
      </c>
      <c r="B350" s="14">
        <f>WORKDAY(B349,1,Holiday!$A$2:$A$10000)</f>
        <v>43986</v>
      </c>
      <c r="C350" s="23"/>
    </row>
    <row r="351" spans="1:3" x14ac:dyDescent="0.3">
      <c r="A351" s="16">
        <f t="shared" si="6"/>
        <v>43987</v>
      </c>
      <c r="B351" s="14">
        <f>WORKDAY(B350,1,Holiday!$A$2:$A$10000)</f>
        <v>43987</v>
      </c>
      <c r="C351" s="23"/>
    </row>
    <row r="352" spans="1:3" x14ac:dyDescent="0.3">
      <c r="A352" s="16">
        <f t="shared" si="6"/>
        <v>43990</v>
      </c>
      <c r="B352" s="14">
        <f>WORKDAY(B351,1,Holiday!$A$2:$A$10000)</f>
        <v>43990</v>
      </c>
      <c r="C352" s="23"/>
    </row>
    <row r="353" spans="1:3" x14ac:dyDescent="0.3">
      <c r="A353" s="16">
        <f t="shared" si="6"/>
        <v>43991</v>
      </c>
      <c r="B353" s="14">
        <f>WORKDAY(B352,1,Holiday!$A$2:$A$10000)</f>
        <v>43991</v>
      </c>
      <c r="C353" s="23"/>
    </row>
    <row r="354" spans="1:3" x14ac:dyDescent="0.3">
      <c r="A354" s="16">
        <f t="shared" si="6"/>
        <v>43992</v>
      </c>
      <c r="B354" s="14">
        <f>WORKDAY(B353,1,Holiday!$A$2:$A$10000)</f>
        <v>43992</v>
      </c>
      <c r="C354" s="23"/>
    </row>
    <row r="355" spans="1:3" x14ac:dyDescent="0.3">
      <c r="A355" s="16">
        <f t="shared" si="6"/>
        <v>43993</v>
      </c>
      <c r="B355" s="14">
        <f>WORKDAY(B354,1,Holiday!$A$2:$A$10000)</f>
        <v>43993</v>
      </c>
      <c r="C355" s="23"/>
    </row>
    <row r="356" spans="1:3" x14ac:dyDescent="0.3">
      <c r="A356" s="16">
        <f t="shared" si="6"/>
        <v>43994</v>
      </c>
      <c r="B356" s="14">
        <f>WORKDAY(B355,1,Holiday!$A$2:$A$10000)</f>
        <v>43994</v>
      </c>
      <c r="C356" s="23"/>
    </row>
    <row r="357" spans="1:3" x14ac:dyDescent="0.3">
      <c r="A357" s="16">
        <f t="shared" si="6"/>
        <v>43997</v>
      </c>
      <c r="B357" s="14">
        <f>WORKDAY(B356,1,Holiday!$A$2:$A$10000)</f>
        <v>43997</v>
      </c>
      <c r="C357" s="23"/>
    </row>
    <row r="358" spans="1:3" x14ac:dyDescent="0.3">
      <c r="A358" s="16">
        <f t="shared" si="6"/>
        <v>43998</v>
      </c>
      <c r="B358" s="14">
        <f>WORKDAY(B357,1,Holiday!$A$2:$A$10000)</f>
        <v>43998</v>
      </c>
      <c r="C358" s="23"/>
    </row>
    <row r="359" spans="1:3" x14ac:dyDescent="0.3">
      <c r="A359" s="16">
        <f t="shared" si="6"/>
        <v>43999</v>
      </c>
      <c r="B359" s="14">
        <f>WORKDAY(B358,1,Holiday!$A$2:$A$10000)</f>
        <v>43999</v>
      </c>
      <c r="C359" s="23"/>
    </row>
    <row r="360" spans="1:3" x14ac:dyDescent="0.3">
      <c r="A360" s="16">
        <f t="shared" si="6"/>
        <v>44000</v>
      </c>
      <c r="B360" s="14">
        <f>WORKDAY(B359,1,Holiday!$A$2:$A$10000)</f>
        <v>44000</v>
      </c>
      <c r="C360" s="23"/>
    </row>
    <row r="361" spans="1:3" x14ac:dyDescent="0.3">
      <c r="A361" s="16">
        <f t="shared" si="6"/>
        <v>44001</v>
      </c>
      <c r="B361" s="14">
        <f>WORKDAY(B360,1,Holiday!$A$2:$A$10000)</f>
        <v>44001</v>
      </c>
      <c r="C361" s="23"/>
    </row>
    <row r="362" spans="1:3" x14ac:dyDescent="0.3">
      <c r="A362" s="16">
        <f t="shared" si="6"/>
        <v>44004</v>
      </c>
      <c r="B362" s="14">
        <f>WORKDAY(B361,1,Holiday!$A$2:$A$10000)</f>
        <v>44004</v>
      </c>
      <c r="C362" s="23"/>
    </row>
    <row r="363" spans="1:3" x14ac:dyDescent="0.3">
      <c r="A363" s="16">
        <f t="shared" si="6"/>
        <v>44005</v>
      </c>
      <c r="B363" s="14">
        <f>WORKDAY(B362,1,Holiday!$A$2:$A$10000)</f>
        <v>44005</v>
      </c>
      <c r="C363" s="23"/>
    </row>
    <row r="364" spans="1:3" x14ac:dyDescent="0.3">
      <c r="A364" s="16">
        <f t="shared" si="6"/>
        <v>44006</v>
      </c>
      <c r="B364" s="14">
        <f>WORKDAY(B363,1,Holiday!$A$2:$A$10000)</f>
        <v>44006</v>
      </c>
      <c r="C364" s="23"/>
    </row>
    <row r="365" spans="1:3" x14ac:dyDescent="0.3">
      <c r="A365" s="16">
        <f t="shared" si="6"/>
        <v>44007</v>
      </c>
      <c r="B365" s="14">
        <f>WORKDAY(B364,1,Holiday!$A$2:$A$10000)</f>
        <v>44007</v>
      </c>
      <c r="C365" s="23"/>
    </row>
    <row r="366" spans="1:3" x14ac:dyDescent="0.3">
      <c r="A366" s="16">
        <f t="shared" si="6"/>
        <v>44008</v>
      </c>
      <c r="B366" s="14">
        <f>WORKDAY(B365,1,Holiday!$A$2:$A$10000)</f>
        <v>44008</v>
      </c>
      <c r="C366" s="23"/>
    </row>
    <row r="367" spans="1:3" x14ac:dyDescent="0.3">
      <c r="A367" s="16">
        <f t="shared" si="6"/>
        <v>44011</v>
      </c>
      <c r="B367" s="14">
        <f>WORKDAY(B366,1,Holiday!$A$2:$A$10000)</f>
        <v>44011</v>
      </c>
      <c r="C367" s="23"/>
    </row>
    <row r="368" spans="1:3" x14ac:dyDescent="0.3">
      <c r="A368" s="16">
        <f t="shared" si="6"/>
        <v>44012</v>
      </c>
      <c r="B368" s="14">
        <f>WORKDAY(B367,1,Holiday!$A$2:$A$10000)</f>
        <v>44012</v>
      </c>
      <c r="C368" s="23"/>
    </row>
    <row r="369" spans="1:3" x14ac:dyDescent="0.3">
      <c r="A369" s="16">
        <f t="shared" si="6"/>
        <v>44013</v>
      </c>
      <c r="B369" s="14">
        <f>WORKDAY(B368,1,Holiday!$A$2:$A$10000)</f>
        <v>44013</v>
      </c>
      <c r="C369" s="23"/>
    </row>
    <row r="370" spans="1:3" x14ac:dyDescent="0.3">
      <c r="A370" s="16">
        <f t="shared" si="6"/>
        <v>44014</v>
      </c>
      <c r="B370" s="14">
        <f>WORKDAY(B369,1,Holiday!$A$2:$A$10000)</f>
        <v>44014</v>
      </c>
      <c r="C370" s="23"/>
    </row>
    <row r="371" spans="1:3" x14ac:dyDescent="0.3">
      <c r="A371" s="16">
        <f t="shared" si="6"/>
        <v>44015</v>
      </c>
      <c r="B371" s="14">
        <f>WORKDAY(B370,1,Holiday!$A$2:$A$10000)</f>
        <v>44015</v>
      </c>
      <c r="C371" s="23"/>
    </row>
    <row r="372" spans="1:3" x14ac:dyDescent="0.3">
      <c r="A372" s="16">
        <f t="shared" si="6"/>
        <v>44019</v>
      </c>
      <c r="B372" s="14">
        <f>WORKDAY(B371,1,Holiday!$A$2:$A$10000)</f>
        <v>44019</v>
      </c>
      <c r="C372" s="23"/>
    </row>
    <row r="373" spans="1:3" x14ac:dyDescent="0.3">
      <c r="A373" s="16">
        <f t="shared" si="6"/>
        <v>44020</v>
      </c>
      <c r="B373" s="14">
        <f>WORKDAY(B372,1,Holiday!$A$2:$A$10000)</f>
        <v>44020</v>
      </c>
      <c r="C373" s="23"/>
    </row>
    <row r="374" spans="1:3" x14ac:dyDescent="0.3">
      <c r="A374" s="16">
        <f t="shared" si="6"/>
        <v>44021</v>
      </c>
      <c r="B374" s="14">
        <f>WORKDAY(B373,1,Holiday!$A$2:$A$10000)</f>
        <v>44021</v>
      </c>
      <c r="C374" s="23"/>
    </row>
    <row r="375" spans="1:3" x14ac:dyDescent="0.3">
      <c r="A375" s="16">
        <f t="shared" si="6"/>
        <v>44022</v>
      </c>
      <c r="B375" s="14">
        <f>WORKDAY(B374,1,Holiday!$A$2:$A$10000)</f>
        <v>44022</v>
      </c>
      <c r="C375" s="23"/>
    </row>
    <row r="376" spans="1:3" x14ac:dyDescent="0.3">
      <c r="A376" s="16">
        <f t="shared" si="6"/>
        <v>44025</v>
      </c>
      <c r="B376" s="14">
        <f>WORKDAY(B375,1,Holiday!$A$2:$A$10000)</f>
        <v>44025</v>
      </c>
      <c r="C376" s="23"/>
    </row>
    <row r="377" spans="1:3" x14ac:dyDescent="0.3">
      <c r="A377" s="16">
        <f t="shared" si="6"/>
        <v>44026</v>
      </c>
      <c r="B377" s="14">
        <f>WORKDAY(B376,1,Holiday!$A$2:$A$10000)</f>
        <v>44026</v>
      </c>
      <c r="C377" s="23"/>
    </row>
    <row r="378" spans="1:3" x14ac:dyDescent="0.3">
      <c r="A378" s="16">
        <f t="shared" si="6"/>
        <v>44027</v>
      </c>
      <c r="B378" s="14">
        <f>WORKDAY(B377,1,Holiday!$A$2:$A$10000)</f>
        <v>44027</v>
      </c>
      <c r="C378" s="23"/>
    </row>
    <row r="379" spans="1:3" x14ac:dyDescent="0.3">
      <c r="A379" s="16">
        <f t="shared" si="6"/>
        <v>44028</v>
      </c>
      <c r="B379" s="14">
        <f>WORKDAY(B378,1,Holiday!$A$2:$A$10000)</f>
        <v>44028</v>
      </c>
      <c r="C379" s="23"/>
    </row>
    <row r="380" spans="1:3" x14ac:dyDescent="0.3">
      <c r="A380" s="16">
        <f t="shared" si="6"/>
        <v>44029</v>
      </c>
      <c r="B380" s="14">
        <f>WORKDAY(B379,1,Holiday!$A$2:$A$10000)</f>
        <v>44029</v>
      </c>
      <c r="C380" s="23"/>
    </row>
    <row r="381" spans="1:3" x14ac:dyDescent="0.3">
      <c r="A381" s="16">
        <f t="shared" si="6"/>
        <v>44032</v>
      </c>
      <c r="B381" s="14">
        <f>WORKDAY(B380,1,Holiday!$A$2:$A$10000)</f>
        <v>44032</v>
      </c>
      <c r="C381" s="23"/>
    </row>
    <row r="382" spans="1:3" x14ac:dyDescent="0.3">
      <c r="A382" s="16">
        <f t="shared" si="6"/>
        <v>44033</v>
      </c>
      <c r="B382" s="14">
        <f>WORKDAY(B381,1,Holiday!$A$2:$A$10000)</f>
        <v>44033</v>
      </c>
      <c r="C382" s="23"/>
    </row>
    <row r="383" spans="1:3" x14ac:dyDescent="0.3">
      <c r="A383" s="16">
        <f t="shared" si="6"/>
        <v>44034</v>
      </c>
      <c r="B383" s="14">
        <f>WORKDAY(B382,1,Holiday!$A$2:$A$10000)</f>
        <v>44034</v>
      </c>
      <c r="C383" s="23"/>
    </row>
    <row r="384" spans="1:3" x14ac:dyDescent="0.3">
      <c r="A384" s="16">
        <f t="shared" si="6"/>
        <v>44035</v>
      </c>
      <c r="B384" s="14">
        <f>WORKDAY(B383,1,Holiday!$A$2:$A$10000)</f>
        <v>44035</v>
      </c>
      <c r="C384" s="23"/>
    </row>
    <row r="385" spans="1:3" x14ac:dyDescent="0.3">
      <c r="A385" s="16">
        <f t="shared" si="6"/>
        <v>44036</v>
      </c>
      <c r="B385" s="14">
        <f>WORKDAY(B384,1,Holiday!$A$2:$A$10000)</f>
        <v>44036</v>
      </c>
      <c r="C385" s="23"/>
    </row>
    <row r="386" spans="1:3" x14ac:dyDescent="0.3">
      <c r="A386" s="16">
        <f t="shared" si="6"/>
        <v>44041</v>
      </c>
      <c r="B386" s="14">
        <f>WORKDAY(B385,1,Holiday!$A$2:$A$10000)</f>
        <v>44041</v>
      </c>
      <c r="C386" s="23"/>
    </row>
    <row r="387" spans="1:3" x14ac:dyDescent="0.3">
      <c r="A387" s="16">
        <f t="shared" si="6"/>
        <v>44042</v>
      </c>
      <c r="B387" s="14">
        <f>WORKDAY(B386,1,Holiday!$A$2:$A$10000)</f>
        <v>44042</v>
      </c>
      <c r="C387" s="23"/>
    </row>
    <row r="388" spans="1:3" x14ac:dyDescent="0.3">
      <c r="A388" s="16">
        <f t="shared" si="6"/>
        <v>44043</v>
      </c>
      <c r="B388" s="14">
        <f>WORKDAY(B387,1,Holiday!$A$2:$A$10000)</f>
        <v>44043</v>
      </c>
      <c r="C388" s="23"/>
    </row>
    <row r="389" spans="1:3" x14ac:dyDescent="0.3">
      <c r="A389" s="16">
        <f t="shared" si="6"/>
        <v>44046</v>
      </c>
      <c r="B389" s="14">
        <f>WORKDAY(B388,1,Holiday!$A$2:$A$10000)</f>
        <v>44046</v>
      </c>
      <c r="C389" s="23"/>
    </row>
    <row r="390" spans="1:3" x14ac:dyDescent="0.3">
      <c r="A390" s="16">
        <f t="shared" si="6"/>
        <v>44047</v>
      </c>
      <c r="B390" s="14">
        <f>WORKDAY(B389,1,Holiday!$A$2:$A$10000)</f>
        <v>44047</v>
      </c>
      <c r="C390" s="23"/>
    </row>
    <row r="391" spans="1:3" x14ac:dyDescent="0.3">
      <c r="A391" s="16">
        <f t="shared" si="6"/>
        <v>44048</v>
      </c>
      <c r="B391" s="14">
        <f>WORKDAY(B390,1,Holiday!$A$2:$A$10000)</f>
        <v>44048</v>
      </c>
      <c r="C391" s="23"/>
    </row>
    <row r="392" spans="1:3" x14ac:dyDescent="0.3">
      <c r="A392" s="16">
        <f t="shared" si="6"/>
        <v>44049</v>
      </c>
      <c r="B392" s="14">
        <f>WORKDAY(B391,1,Holiday!$A$2:$A$10000)</f>
        <v>44049</v>
      </c>
      <c r="C392" s="23"/>
    </row>
    <row r="393" spans="1:3" x14ac:dyDescent="0.3">
      <c r="A393" s="16">
        <f t="shared" si="6"/>
        <v>44050</v>
      </c>
      <c r="B393" s="14">
        <f>WORKDAY(B392,1,Holiday!$A$2:$A$10000)</f>
        <v>44050</v>
      </c>
      <c r="C393" s="23"/>
    </row>
    <row r="394" spans="1:3" x14ac:dyDescent="0.3">
      <c r="A394" s="16">
        <f t="shared" si="6"/>
        <v>44053</v>
      </c>
      <c r="B394" s="14">
        <f>WORKDAY(B393,1,Holiday!$A$2:$A$10000)</f>
        <v>44053</v>
      </c>
      <c r="C394" s="23"/>
    </row>
    <row r="395" spans="1:3" x14ac:dyDescent="0.3">
      <c r="A395" s="16">
        <f t="shared" si="6"/>
        <v>44054</v>
      </c>
      <c r="B395" s="14">
        <f>WORKDAY(B394,1,Holiday!$A$2:$A$10000)</f>
        <v>44054</v>
      </c>
      <c r="C395" s="23"/>
    </row>
    <row r="396" spans="1:3" x14ac:dyDescent="0.3">
      <c r="A396" s="16">
        <f t="shared" si="6"/>
        <v>44056</v>
      </c>
      <c r="B396" s="14">
        <f>WORKDAY(B395,1,Holiday!$A$2:$A$10000)</f>
        <v>44056</v>
      </c>
      <c r="C396" s="23"/>
    </row>
    <row r="397" spans="1:3" x14ac:dyDescent="0.3">
      <c r="A397" s="16">
        <f t="shared" si="6"/>
        <v>44057</v>
      </c>
      <c r="B397" s="14">
        <f>WORKDAY(B396,1,Holiday!$A$2:$A$10000)</f>
        <v>44057</v>
      </c>
      <c r="C397" s="23"/>
    </row>
    <row r="398" spans="1:3" x14ac:dyDescent="0.3">
      <c r="A398" s="16">
        <f t="shared" si="6"/>
        <v>44060</v>
      </c>
      <c r="B398" s="14">
        <f>WORKDAY(B397,1,Holiday!$A$2:$A$10000)</f>
        <v>44060</v>
      </c>
      <c r="C398" s="23"/>
    </row>
    <row r="399" spans="1:3" x14ac:dyDescent="0.3">
      <c r="A399" s="16">
        <f t="shared" si="6"/>
        <v>44061</v>
      </c>
      <c r="B399" s="14">
        <f>WORKDAY(B398,1,Holiday!$A$2:$A$10000)</f>
        <v>44061</v>
      </c>
      <c r="C399" s="23"/>
    </row>
    <row r="400" spans="1:3" x14ac:dyDescent="0.3">
      <c r="A400" s="16">
        <f t="shared" si="6"/>
        <v>44062</v>
      </c>
      <c r="B400" s="14">
        <f>WORKDAY(B399,1,Holiday!$A$2:$A$10000)</f>
        <v>44062</v>
      </c>
      <c r="C400" s="23"/>
    </row>
    <row r="401" spans="1:3" x14ac:dyDescent="0.3">
      <c r="A401" s="16">
        <f t="shared" si="6"/>
        <v>44063</v>
      </c>
      <c r="B401" s="14">
        <f>WORKDAY(B400,1,Holiday!$A$2:$A$10000)</f>
        <v>44063</v>
      </c>
      <c r="C401" s="23"/>
    </row>
    <row r="402" spans="1:3" x14ac:dyDescent="0.3">
      <c r="A402" s="16">
        <f t="shared" si="6"/>
        <v>44064</v>
      </c>
      <c r="B402" s="14">
        <f>WORKDAY(B401,1,Holiday!$A$2:$A$10000)</f>
        <v>44064</v>
      </c>
      <c r="C402" s="23"/>
    </row>
    <row r="403" spans="1:3" x14ac:dyDescent="0.3">
      <c r="A403" s="16">
        <f t="shared" si="6"/>
        <v>44067</v>
      </c>
      <c r="B403" s="14">
        <f>WORKDAY(B402,1,Holiday!$A$2:$A$10000)</f>
        <v>44067</v>
      </c>
      <c r="C403" s="23"/>
    </row>
    <row r="404" spans="1:3" x14ac:dyDescent="0.3">
      <c r="A404" s="16">
        <f t="shared" si="6"/>
        <v>44068</v>
      </c>
      <c r="B404" s="14">
        <f>WORKDAY(B403,1,Holiday!$A$2:$A$10000)</f>
        <v>44068</v>
      </c>
      <c r="C404" s="23"/>
    </row>
    <row r="405" spans="1:3" x14ac:dyDescent="0.3">
      <c r="A405" s="16">
        <f t="shared" si="6"/>
        <v>44069</v>
      </c>
      <c r="B405" s="14">
        <f>WORKDAY(B404,1,Holiday!$A$2:$A$10000)</f>
        <v>44069</v>
      </c>
      <c r="C405" s="23"/>
    </row>
    <row r="406" spans="1:3" x14ac:dyDescent="0.3">
      <c r="A406" s="16">
        <f t="shared" si="6"/>
        <v>44070</v>
      </c>
      <c r="B406" s="14">
        <f>WORKDAY(B405,1,Holiday!$A$2:$A$10000)</f>
        <v>44070</v>
      </c>
      <c r="C406" s="23"/>
    </row>
    <row r="407" spans="1:3" x14ac:dyDescent="0.3">
      <c r="A407" s="16">
        <f t="shared" si="6"/>
        <v>44071</v>
      </c>
      <c r="B407" s="14">
        <f>WORKDAY(B406,1,Holiday!$A$2:$A$10000)</f>
        <v>44071</v>
      </c>
      <c r="C407" s="23"/>
    </row>
    <row r="408" spans="1:3" x14ac:dyDescent="0.3">
      <c r="A408" s="16">
        <f t="shared" si="6"/>
        <v>44074</v>
      </c>
      <c r="B408" s="14">
        <f>WORKDAY(B407,1,Holiday!$A$2:$A$10000)</f>
        <v>44074</v>
      </c>
      <c r="C408" s="23"/>
    </row>
    <row r="409" spans="1:3" x14ac:dyDescent="0.3">
      <c r="A409" s="16">
        <f t="shared" si="6"/>
        <v>44075</v>
      </c>
      <c r="B409" s="14">
        <f>WORKDAY(B408,1,Holiday!$A$2:$A$10000)</f>
        <v>44075</v>
      </c>
      <c r="C409" s="23"/>
    </row>
    <row r="410" spans="1:3" x14ac:dyDescent="0.3">
      <c r="A410" s="16">
        <f t="shared" si="6"/>
        <v>44076</v>
      </c>
      <c r="B410" s="14">
        <f>WORKDAY(B409,1,Holiday!$A$2:$A$10000)</f>
        <v>44076</v>
      </c>
      <c r="C410" s="23"/>
    </row>
    <row r="411" spans="1:3" x14ac:dyDescent="0.3">
      <c r="A411" s="16">
        <f t="shared" si="6"/>
        <v>44077</v>
      </c>
      <c r="B411" s="14">
        <f>WORKDAY(B410,1,Holiday!$A$2:$A$10000)</f>
        <v>44077</v>
      </c>
      <c r="C411" s="23"/>
    </row>
    <row r="412" spans="1:3" x14ac:dyDescent="0.3">
      <c r="A412" s="16">
        <f t="shared" si="6"/>
        <v>44082</v>
      </c>
      <c r="B412" s="14">
        <f>WORKDAY(B411,1,Holiday!$A$2:$A$10000)</f>
        <v>44082</v>
      </c>
      <c r="C412" s="23"/>
    </row>
    <row r="413" spans="1:3" x14ac:dyDescent="0.3">
      <c r="A413" s="16">
        <f t="shared" ref="A413:A469" si="7">B413</f>
        <v>44083</v>
      </c>
      <c r="B413" s="14">
        <f>WORKDAY(B412,1,Holiday!$A$2:$A$10000)</f>
        <v>44083</v>
      </c>
      <c r="C413" s="23"/>
    </row>
    <row r="414" spans="1:3" x14ac:dyDescent="0.3">
      <c r="A414" s="16">
        <f t="shared" si="7"/>
        <v>44084</v>
      </c>
      <c r="B414" s="14">
        <f>WORKDAY(B413,1,Holiday!$A$2:$A$10000)</f>
        <v>44084</v>
      </c>
      <c r="C414" s="23"/>
    </row>
    <row r="415" spans="1:3" x14ac:dyDescent="0.3">
      <c r="A415" s="16">
        <f t="shared" si="7"/>
        <v>44085</v>
      </c>
      <c r="B415" s="14">
        <f>WORKDAY(B414,1,Holiday!$A$2:$A$10000)</f>
        <v>44085</v>
      </c>
      <c r="C415" s="23"/>
    </row>
    <row r="416" spans="1:3" x14ac:dyDescent="0.3">
      <c r="A416" s="16">
        <f t="shared" si="7"/>
        <v>44088</v>
      </c>
      <c r="B416" s="14">
        <f>WORKDAY(B415,1,Holiday!$A$2:$A$10000)</f>
        <v>44088</v>
      </c>
      <c r="C416" s="23"/>
    </row>
    <row r="417" spans="1:3" x14ac:dyDescent="0.3">
      <c r="A417" s="16">
        <f t="shared" si="7"/>
        <v>44089</v>
      </c>
      <c r="B417" s="14">
        <f>WORKDAY(B416,1,Holiday!$A$2:$A$10000)</f>
        <v>44089</v>
      </c>
      <c r="C417" s="23"/>
    </row>
    <row r="418" spans="1:3" x14ac:dyDescent="0.3">
      <c r="A418" s="16">
        <f t="shared" si="7"/>
        <v>44090</v>
      </c>
      <c r="B418" s="14">
        <f>WORKDAY(B417,1,Holiday!$A$2:$A$10000)</f>
        <v>44090</v>
      </c>
      <c r="C418" s="23"/>
    </row>
    <row r="419" spans="1:3" x14ac:dyDescent="0.3">
      <c r="A419" s="16">
        <f t="shared" si="7"/>
        <v>44091</v>
      </c>
      <c r="B419" s="14">
        <f>WORKDAY(B418,1,Holiday!$A$2:$A$10000)</f>
        <v>44091</v>
      </c>
      <c r="C419" s="23"/>
    </row>
    <row r="420" spans="1:3" x14ac:dyDescent="0.3">
      <c r="A420" s="16">
        <f t="shared" si="7"/>
        <v>44092</v>
      </c>
      <c r="B420" s="14">
        <f>WORKDAY(B419,1,Holiday!$A$2:$A$10000)</f>
        <v>44092</v>
      </c>
      <c r="C420" s="23"/>
    </row>
    <row r="421" spans="1:3" x14ac:dyDescent="0.3">
      <c r="A421" s="16">
        <f t="shared" si="7"/>
        <v>44095</v>
      </c>
      <c r="B421" s="14">
        <f>WORKDAY(B420,1,Holiday!$A$2:$A$10000)</f>
        <v>44095</v>
      </c>
      <c r="C421" s="23"/>
    </row>
    <row r="422" spans="1:3" x14ac:dyDescent="0.3">
      <c r="A422" s="16">
        <f t="shared" si="7"/>
        <v>44096</v>
      </c>
      <c r="B422" s="14">
        <f>WORKDAY(B421,1,Holiday!$A$2:$A$10000)</f>
        <v>44096</v>
      </c>
      <c r="C422" s="23"/>
    </row>
    <row r="423" spans="1:3" x14ac:dyDescent="0.3">
      <c r="A423" s="16">
        <f t="shared" si="7"/>
        <v>44097</v>
      </c>
      <c r="B423" s="14">
        <f>WORKDAY(B422,1,Holiday!$A$2:$A$10000)</f>
        <v>44097</v>
      </c>
      <c r="C423" s="23"/>
    </row>
    <row r="424" spans="1:3" x14ac:dyDescent="0.3">
      <c r="A424" s="16">
        <f t="shared" si="7"/>
        <v>44098</v>
      </c>
      <c r="B424" s="14">
        <f>WORKDAY(B423,1,Holiday!$A$2:$A$10000)</f>
        <v>44098</v>
      </c>
      <c r="C424" s="23"/>
    </row>
    <row r="425" spans="1:3" x14ac:dyDescent="0.3">
      <c r="A425" s="16">
        <f t="shared" si="7"/>
        <v>44099</v>
      </c>
      <c r="B425" s="14">
        <f>WORKDAY(B424,1,Holiday!$A$2:$A$10000)</f>
        <v>44099</v>
      </c>
      <c r="C425" s="23"/>
    </row>
    <row r="426" spans="1:3" x14ac:dyDescent="0.3">
      <c r="A426" s="16">
        <f t="shared" si="7"/>
        <v>44102</v>
      </c>
      <c r="B426" s="14">
        <f>WORKDAY(B425,1,Holiday!$A$2:$A$10000)</f>
        <v>44102</v>
      </c>
      <c r="C426" s="23"/>
    </row>
    <row r="427" spans="1:3" x14ac:dyDescent="0.3">
      <c r="A427" s="16">
        <f t="shared" si="7"/>
        <v>44103</v>
      </c>
      <c r="B427" s="14">
        <f>WORKDAY(B426,1,Holiday!$A$2:$A$10000)</f>
        <v>44103</v>
      </c>
      <c r="C427" s="23"/>
    </row>
    <row r="428" spans="1:3" x14ac:dyDescent="0.3">
      <c r="A428" s="16">
        <f t="shared" si="7"/>
        <v>44104</v>
      </c>
      <c r="B428" s="14">
        <f>WORKDAY(B427,1,Holiday!$A$2:$A$10000)</f>
        <v>44104</v>
      </c>
      <c r="C428" s="23"/>
    </row>
    <row r="429" spans="1:3" x14ac:dyDescent="0.3">
      <c r="A429" s="16">
        <f t="shared" si="7"/>
        <v>44105</v>
      </c>
      <c r="B429" s="14">
        <f>WORKDAY(B428,1,Holiday!$A$2:$A$10000)</f>
        <v>44105</v>
      </c>
      <c r="C429" s="23"/>
    </row>
    <row r="430" spans="1:3" x14ac:dyDescent="0.3">
      <c r="A430" s="16">
        <f t="shared" si="7"/>
        <v>44106</v>
      </c>
      <c r="B430" s="14">
        <f>WORKDAY(B429,1,Holiday!$A$2:$A$10000)</f>
        <v>44106</v>
      </c>
      <c r="C430" s="23"/>
    </row>
    <row r="431" spans="1:3" x14ac:dyDescent="0.3">
      <c r="A431" s="16">
        <f t="shared" si="7"/>
        <v>44109</v>
      </c>
      <c r="B431" s="14">
        <f>WORKDAY(B430,1,Holiday!$A$2:$A$10000)</f>
        <v>44109</v>
      </c>
      <c r="C431" s="23"/>
    </row>
    <row r="432" spans="1:3" x14ac:dyDescent="0.3">
      <c r="A432" s="16">
        <f t="shared" si="7"/>
        <v>44110</v>
      </c>
      <c r="B432" s="14">
        <f>WORKDAY(B431,1,Holiday!$A$2:$A$10000)</f>
        <v>44110</v>
      </c>
      <c r="C432" s="23"/>
    </row>
    <row r="433" spans="1:3" x14ac:dyDescent="0.3">
      <c r="A433" s="16">
        <f t="shared" si="7"/>
        <v>44111</v>
      </c>
      <c r="B433" s="14">
        <f>WORKDAY(B432,1,Holiday!$A$2:$A$10000)</f>
        <v>44111</v>
      </c>
      <c r="C433" s="23"/>
    </row>
    <row r="434" spans="1:3" x14ac:dyDescent="0.3">
      <c r="A434" s="16">
        <f t="shared" si="7"/>
        <v>44112</v>
      </c>
      <c r="B434" s="14">
        <f>WORKDAY(B433,1,Holiday!$A$2:$A$10000)</f>
        <v>44112</v>
      </c>
      <c r="C434" s="23"/>
    </row>
    <row r="435" spans="1:3" x14ac:dyDescent="0.3">
      <c r="A435" s="16">
        <f t="shared" si="7"/>
        <v>44113</v>
      </c>
      <c r="B435" s="14">
        <f>WORKDAY(B434,1,Holiday!$A$2:$A$10000)</f>
        <v>44113</v>
      </c>
      <c r="C435" s="23"/>
    </row>
    <row r="436" spans="1:3" x14ac:dyDescent="0.3">
      <c r="A436" s="16">
        <f t="shared" si="7"/>
        <v>44116</v>
      </c>
      <c r="B436" s="14">
        <f>WORKDAY(B435,1,Holiday!$A$2:$A$10000)</f>
        <v>44116</v>
      </c>
      <c r="C436" s="23"/>
    </row>
    <row r="437" spans="1:3" x14ac:dyDescent="0.3">
      <c r="A437" s="16">
        <f t="shared" si="7"/>
        <v>44118</v>
      </c>
      <c r="B437" s="14">
        <f>WORKDAY(B436,1,Holiday!$A$2:$A$10000)</f>
        <v>44118</v>
      </c>
      <c r="C437" s="23"/>
    </row>
    <row r="438" spans="1:3" x14ac:dyDescent="0.3">
      <c r="A438" s="16">
        <f t="shared" si="7"/>
        <v>44119</v>
      </c>
      <c r="B438" s="14">
        <f>WORKDAY(B437,1,Holiday!$A$2:$A$10000)</f>
        <v>44119</v>
      </c>
      <c r="C438" s="23"/>
    </row>
    <row r="439" spans="1:3" x14ac:dyDescent="0.3">
      <c r="A439" s="16">
        <f t="shared" si="7"/>
        <v>44120</v>
      </c>
      <c r="B439" s="14">
        <f>WORKDAY(B438,1,Holiday!$A$2:$A$10000)</f>
        <v>44120</v>
      </c>
      <c r="C439" s="23"/>
    </row>
    <row r="440" spans="1:3" x14ac:dyDescent="0.3">
      <c r="A440" s="16">
        <f t="shared" si="7"/>
        <v>44123</v>
      </c>
      <c r="B440" s="14">
        <f>WORKDAY(B439,1,Holiday!$A$2:$A$10000)</f>
        <v>44123</v>
      </c>
      <c r="C440" s="23"/>
    </row>
    <row r="441" spans="1:3" x14ac:dyDescent="0.3">
      <c r="A441" s="16">
        <f t="shared" si="7"/>
        <v>44124</v>
      </c>
      <c r="B441" s="14">
        <f>WORKDAY(B440,1,Holiday!$A$2:$A$10000)</f>
        <v>44124</v>
      </c>
      <c r="C441" s="23"/>
    </row>
    <row r="442" spans="1:3" x14ac:dyDescent="0.3">
      <c r="A442" s="16">
        <f t="shared" si="7"/>
        <v>44125</v>
      </c>
      <c r="B442" s="14">
        <f>WORKDAY(B441,1,Holiday!$A$2:$A$10000)</f>
        <v>44125</v>
      </c>
      <c r="C442" s="23"/>
    </row>
    <row r="443" spans="1:3" x14ac:dyDescent="0.3">
      <c r="A443" s="16">
        <f t="shared" si="7"/>
        <v>44126</v>
      </c>
      <c r="B443" s="14">
        <f>WORKDAY(B442,1,Holiday!$A$2:$A$10000)</f>
        <v>44126</v>
      </c>
      <c r="C443" s="23"/>
    </row>
    <row r="444" spans="1:3" x14ac:dyDescent="0.3">
      <c r="A444" s="16">
        <f t="shared" si="7"/>
        <v>44130</v>
      </c>
      <c r="B444" s="14">
        <f>WORKDAY(B443,1,Holiday!$A$2:$A$10000)</f>
        <v>44130</v>
      </c>
      <c r="C444" s="23"/>
    </row>
    <row r="445" spans="1:3" x14ac:dyDescent="0.3">
      <c r="A445" s="16">
        <f t="shared" si="7"/>
        <v>44131</v>
      </c>
      <c r="B445" s="14">
        <f>WORKDAY(B444,1,Holiday!$A$2:$A$10000)</f>
        <v>44131</v>
      </c>
      <c r="C445" s="23"/>
    </row>
    <row r="446" spans="1:3" x14ac:dyDescent="0.3">
      <c r="A446" s="16">
        <f t="shared" si="7"/>
        <v>44132</v>
      </c>
      <c r="B446" s="14">
        <f>WORKDAY(B445,1,Holiday!$A$2:$A$10000)</f>
        <v>44132</v>
      </c>
      <c r="C446" s="23"/>
    </row>
    <row r="447" spans="1:3" x14ac:dyDescent="0.3">
      <c r="A447" s="16">
        <f t="shared" si="7"/>
        <v>44133</v>
      </c>
      <c r="B447" s="14">
        <f>WORKDAY(B446,1,Holiday!$A$2:$A$10000)</f>
        <v>44133</v>
      </c>
      <c r="C447" s="23"/>
    </row>
    <row r="448" spans="1:3" x14ac:dyDescent="0.3">
      <c r="A448" s="16">
        <f t="shared" si="7"/>
        <v>44134</v>
      </c>
      <c r="B448" s="14">
        <f>WORKDAY(B447,1,Holiday!$A$2:$A$10000)</f>
        <v>44134</v>
      </c>
      <c r="C448" s="23"/>
    </row>
    <row r="449" spans="1:3" x14ac:dyDescent="0.3">
      <c r="A449" s="16">
        <f t="shared" si="7"/>
        <v>44137</v>
      </c>
      <c r="B449" s="14">
        <f>WORKDAY(B448,1,Holiday!$A$2:$A$10000)</f>
        <v>44137</v>
      </c>
      <c r="C449" s="23"/>
    </row>
    <row r="450" spans="1:3" x14ac:dyDescent="0.3">
      <c r="A450" s="16">
        <f t="shared" si="7"/>
        <v>44138</v>
      </c>
      <c r="B450" s="14">
        <f>WORKDAY(B449,1,Holiday!$A$2:$A$10000)</f>
        <v>44138</v>
      </c>
      <c r="C450" s="23"/>
    </row>
    <row r="451" spans="1:3" x14ac:dyDescent="0.3">
      <c r="A451" s="16">
        <f t="shared" si="7"/>
        <v>44139</v>
      </c>
      <c r="B451" s="14">
        <f>WORKDAY(B450,1,Holiday!$A$2:$A$10000)</f>
        <v>44139</v>
      </c>
      <c r="C451" s="23"/>
    </row>
    <row r="452" spans="1:3" x14ac:dyDescent="0.3">
      <c r="A452" s="16">
        <f t="shared" si="7"/>
        <v>44140</v>
      </c>
      <c r="B452" s="14">
        <f>WORKDAY(B451,1,Holiday!$A$2:$A$10000)</f>
        <v>44140</v>
      </c>
      <c r="C452" s="23"/>
    </row>
    <row r="453" spans="1:3" x14ac:dyDescent="0.3">
      <c r="A453" s="16">
        <f t="shared" si="7"/>
        <v>44141</v>
      </c>
      <c r="B453" s="14">
        <f>WORKDAY(B452,1,Holiday!$A$2:$A$10000)</f>
        <v>44141</v>
      </c>
      <c r="C453" s="23"/>
    </row>
    <row r="454" spans="1:3" x14ac:dyDescent="0.3">
      <c r="A454" s="16">
        <f t="shared" si="7"/>
        <v>44144</v>
      </c>
      <c r="B454" s="14">
        <f>WORKDAY(B453,1,Holiday!$A$2:$A$10000)</f>
        <v>44144</v>
      </c>
      <c r="C454" s="23"/>
    </row>
    <row r="455" spans="1:3" x14ac:dyDescent="0.3">
      <c r="A455" s="16">
        <f t="shared" si="7"/>
        <v>44145</v>
      </c>
      <c r="B455" s="14">
        <f>WORKDAY(B454,1,Holiday!$A$2:$A$10000)</f>
        <v>44145</v>
      </c>
      <c r="C455" s="23"/>
    </row>
    <row r="456" spans="1:3" x14ac:dyDescent="0.3">
      <c r="A456" s="16">
        <f t="shared" si="7"/>
        <v>44146</v>
      </c>
      <c r="B456" s="14">
        <f>WORKDAY(B455,1,Holiday!$A$2:$A$10000)</f>
        <v>44146</v>
      </c>
      <c r="C456" s="23"/>
    </row>
    <row r="457" spans="1:3" x14ac:dyDescent="0.3">
      <c r="A457" s="16">
        <f t="shared" si="7"/>
        <v>44147</v>
      </c>
      <c r="B457" s="14">
        <f>WORKDAY(B456,1,Holiday!$A$2:$A$10000)</f>
        <v>44147</v>
      </c>
      <c r="C457" s="23"/>
    </row>
    <row r="458" spans="1:3" x14ac:dyDescent="0.3">
      <c r="A458" s="16">
        <f t="shared" si="7"/>
        <v>44148</v>
      </c>
      <c r="B458" s="14">
        <f>WORKDAY(B457,1,Holiday!$A$2:$A$10000)</f>
        <v>44148</v>
      </c>
      <c r="C458" s="23"/>
    </row>
    <row r="459" spans="1:3" x14ac:dyDescent="0.3">
      <c r="A459" s="16">
        <f t="shared" si="7"/>
        <v>44151</v>
      </c>
      <c r="B459" s="14">
        <f>WORKDAY(B458,1,Holiday!$A$2:$A$10000)</f>
        <v>44151</v>
      </c>
      <c r="C459" s="23"/>
    </row>
    <row r="460" spans="1:3" x14ac:dyDescent="0.3">
      <c r="A460" s="16">
        <f t="shared" si="7"/>
        <v>44152</v>
      </c>
      <c r="B460" s="14">
        <f>WORKDAY(B459,1,Holiday!$A$2:$A$10000)</f>
        <v>44152</v>
      </c>
      <c r="C460" s="23"/>
    </row>
    <row r="461" spans="1:3" x14ac:dyDescent="0.3">
      <c r="A461" s="16">
        <f t="shared" si="7"/>
        <v>44153</v>
      </c>
      <c r="B461" s="14">
        <f>WORKDAY(B460,1,Holiday!$A$2:$A$10000)</f>
        <v>44153</v>
      </c>
      <c r="C461" s="23"/>
    </row>
    <row r="462" spans="1:3" x14ac:dyDescent="0.3">
      <c r="A462" s="16">
        <f t="shared" si="7"/>
        <v>44154</v>
      </c>
      <c r="B462" s="14">
        <f>WORKDAY(B461,1,Holiday!$A$2:$A$10000)</f>
        <v>44154</v>
      </c>
      <c r="C462" s="23"/>
    </row>
    <row r="463" spans="1:3" x14ac:dyDescent="0.3">
      <c r="A463" s="16">
        <f t="shared" si="7"/>
        <v>44155</v>
      </c>
      <c r="B463" s="14">
        <f>WORKDAY(B462,1,Holiday!$A$2:$A$10000)</f>
        <v>44155</v>
      </c>
      <c r="C463" s="23"/>
    </row>
    <row r="464" spans="1:3" x14ac:dyDescent="0.3">
      <c r="A464" s="16">
        <f t="shared" si="7"/>
        <v>44158</v>
      </c>
      <c r="B464" s="14">
        <f>WORKDAY(B463,1,Holiday!$A$2:$A$10000)</f>
        <v>44158</v>
      </c>
      <c r="C464" s="23"/>
    </row>
    <row r="465" spans="1:3" x14ac:dyDescent="0.3">
      <c r="A465" s="16">
        <f t="shared" si="7"/>
        <v>44159</v>
      </c>
      <c r="B465" s="14">
        <f>WORKDAY(B464,1,Holiday!$A$2:$A$10000)</f>
        <v>44159</v>
      </c>
      <c r="C465" s="23"/>
    </row>
    <row r="466" spans="1:3" x14ac:dyDescent="0.3">
      <c r="A466" s="16">
        <f t="shared" si="7"/>
        <v>44160</v>
      </c>
      <c r="B466" s="14">
        <f>WORKDAY(B465,1,Holiday!$A$2:$A$10000)</f>
        <v>44160</v>
      </c>
      <c r="C466" s="23"/>
    </row>
    <row r="467" spans="1:3" x14ac:dyDescent="0.3">
      <c r="A467" s="16">
        <f t="shared" si="7"/>
        <v>44161</v>
      </c>
      <c r="B467" s="14">
        <f>WORKDAY(B466,1,Holiday!$A$2:$A$10000)</f>
        <v>44161</v>
      </c>
      <c r="C467" s="23"/>
    </row>
    <row r="468" spans="1:3" x14ac:dyDescent="0.3">
      <c r="A468" s="16">
        <f t="shared" si="7"/>
        <v>44162</v>
      </c>
      <c r="B468" s="14">
        <f>WORKDAY(B467,1,Holiday!$A$2:$A$10000)</f>
        <v>44162</v>
      </c>
      <c r="C468" s="23"/>
    </row>
    <row r="469" spans="1:3" x14ac:dyDescent="0.3">
      <c r="A469" s="16">
        <f t="shared" si="7"/>
        <v>44165</v>
      </c>
      <c r="B469" s="14">
        <f>WORKDAY(B468,1,Holiday!$A$2:$A$10000)</f>
        <v>44165</v>
      </c>
      <c r="C469" s="23"/>
    </row>
    <row r="470" spans="1:3" x14ac:dyDescent="0.3">
      <c r="A470" s="16">
        <f t="shared" ref="A470:A487" si="8">B470</f>
        <v>44166</v>
      </c>
      <c r="B470" s="14">
        <f>WORKDAY(B469,1,Holiday!$A$2:$A$10000)</f>
        <v>44166</v>
      </c>
      <c r="C470" s="23"/>
    </row>
    <row r="471" spans="1:3" x14ac:dyDescent="0.3">
      <c r="A471" s="16">
        <f t="shared" si="8"/>
        <v>44167</v>
      </c>
      <c r="B471" s="14">
        <f>WORKDAY(B470,1,Holiday!$A$2:$A$10000)</f>
        <v>44167</v>
      </c>
      <c r="C471" s="23"/>
    </row>
    <row r="472" spans="1:3" x14ac:dyDescent="0.3">
      <c r="A472" s="16">
        <f t="shared" si="8"/>
        <v>44168</v>
      </c>
      <c r="B472" s="14">
        <f>WORKDAY(B471,1,Holiday!$A$2:$A$10000)</f>
        <v>44168</v>
      </c>
      <c r="C472" s="23"/>
    </row>
    <row r="473" spans="1:3" x14ac:dyDescent="0.3">
      <c r="A473" s="16">
        <f t="shared" si="8"/>
        <v>44169</v>
      </c>
      <c r="B473" s="14">
        <f>WORKDAY(B472,1,Holiday!$A$2:$A$10000)</f>
        <v>44169</v>
      </c>
      <c r="C473" s="23"/>
    </row>
    <row r="474" spans="1:3" x14ac:dyDescent="0.3">
      <c r="A474" s="16">
        <f t="shared" si="8"/>
        <v>44173</v>
      </c>
      <c r="B474" s="14">
        <f>WORKDAY(B473,1,Holiday!$A$2:$A$10000)</f>
        <v>44173</v>
      </c>
      <c r="C474" s="23"/>
    </row>
    <row r="475" spans="1:3" x14ac:dyDescent="0.3">
      <c r="A475" s="16">
        <f t="shared" si="8"/>
        <v>44174</v>
      </c>
      <c r="B475" s="14">
        <f>WORKDAY(B474,1,Holiday!$A$2:$A$10000)</f>
        <v>44174</v>
      </c>
      <c r="C475" s="23"/>
    </row>
    <row r="476" spans="1:3" x14ac:dyDescent="0.3">
      <c r="A476" s="16">
        <f t="shared" si="8"/>
        <v>44179</v>
      </c>
      <c r="B476" s="14">
        <f>WORKDAY(B475,1,Holiday!$A$2:$A$10000)</f>
        <v>44179</v>
      </c>
      <c r="C476" s="23"/>
    </row>
    <row r="477" spans="1:3" x14ac:dyDescent="0.3">
      <c r="A477" s="16">
        <f t="shared" si="8"/>
        <v>44180</v>
      </c>
      <c r="B477" s="14">
        <f>WORKDAY(B476,1,Holiday!$A$2:$A$10000)</f>
        <v>44180</v>
      </c>
      <c r="C477" s="23"/>
    </row>
    <row r="478" spans="1:3" x14ac:dyDescent="0.3">
      <c r="A478" s="16">
        <f t="shared" si="8"/>
        <v>44181</v>
      </c>
      <c r="B478" s="14">
        <f>WORKDAY(B477,1,Holiday!$A$2:$A$10000)</f>
        <v>44181</v>
      </c>
      <c r="C478" s="23"/>
    </row>
    <row r="479" spans="1:3" x14ac:dyDescent="0.3">
      <c r="A479" s="16">
        <f t="shared" si="8"/>
        <v>44182</v>
      </c>
      <c r="B479" s="14">
        <f>WORKDAY(B478,1,Holiday!$A$2:$A$10000)</f>
        <v>44182</v>
      </c>
      <c r="C479" s="23"/>
    </row>
    <row r="480" spans="1:3" x14ac:dyDescent="0.3">
      <c r="A480" s="16">
        <f t="shared" si="8"/>
        <v>44183</v>
      </c>
      <c r="B480" s="14">
        <f>WORKDAY(B479,1,Holiday!$A$2:$A$10000)</f>
        <v>44183</v>
      </c>
      <c r="C480" s="23"/>
    </row>
    <row r="481" spans="1:3" x14ac:dyDescent="0.3">
      <c r="A481" s="16">
        <f t="shared" si="8"/>
        <v>44186</v>
      </c>
      <c r="B481" s="14">
        <f>WORKDAY(B480,1,Holiday!$A$2:$A$10000)</f>
        <v>44186</v>
      </c>
      <c r="C481" s="23"/>
    </row>
    <row r="482" spans="1:3" x14ac:dyDescent="0.3">
      <c r="A482" s="16">
        <f t="shared" si="8"/>
        <v>44187</v>
      </c>
      <c r="B482" s="14">
        <f>WORKDAY(B481,1,Holiday!$A$2:$A$10000)</f>
        <v>44187</v>
      </c>
      <c r="C482" s="23"/>
    </row>
    <row r="483" spans="1:3" x14ac:dyDescent="0.3">
      <c r="A483" s="16">
        <f t="shared" si="8"/>
        <v>44188</v>
      </c>
      <c r="B483" s="14">
        <f>WORKDAY(B482,1,Holiday!$A$2:$A$10000)</f>
        <v>44188</v>
      </c>
      <c r="C483" s="23"/>
    </row>
    <row r="484" spans="1:3" x14ac:dyDescent="0.3">
      <c r="A484" s="16">
        <f t="shared" si="8"/>
        <v>44189</v>
      </c>
      <c r="B484" s="14">
        <f>WORKDAY(B483,1,Holiday!$A$2:$A$10000)</f>
        <v>44189</v>
      </c>
      <c r="C484" s="23"/>
    </row>
    <row r="485" spans="1:3" x14ac:dyDescent="0.3">
      <c r="A485" s="16">
        <f t="shared" si="8"/>
        <v>44190</v>
      </c>
      <c r="B485" s="14">
        <f>WORKDAY(B484,1,Holiday!$A$2:$A$10000)</f>
        <v>44190</v>
      </c>
      <c r="C485" s="23"/>
    </row>
    <row r="486" spans="1:3" x14ac:dyDescent="0.3">
      <c r="A486" s="16">
        <f t="shared" si="8"/>
        <v>44193</v>
      </c>
      <c r="B486" s="14">
        <f>WORKDAY(B485,1,Holiday!$A$2:$A$10000)</f>
        <v>44193</v>
      </c>
      <c r="C486" s="23"/>
    </row>
    <row r="487" spans="1:3" x14ac:dyDescent="0.3">
      <c r="A487" s="16">
        <f t="shared" si="8"/>
        <v>44194</v>
      </c>
      <c r="B487" s="14">
        <f>WORKDAY(B486,1,Holiday!$A$2:$A$10000)</f>
        <v>44194</v>
      </c>
      <c r="C487" s="23"/>
    </row>
    <row r="488" spans="1:3" x14ac:dyDescent="0.3">
      <c r="A488" s="16">
        <f t="shared" ref="A488:A551" si="9">B488</f>
        <v>44195</v>
      </c>
      <c r="B488" s="14">
        <f>WORKDAY(B487,1,Holiday!$A$2:$A$10000)</f>
        <v>44195</v>
      </c>
    </row>
    <row r="489" spans="1:3" x14ac:dyDescent="0.3">
      <c r="A489" s="16">
        <f t="shared" si="9"/>
        <v>44200</v>
      </c>
      <c r="B489" s="14">
        <f>WORKDAY(B488,1,Holiday!$A$2:$A$10000)</f>
        <v>44200</v>
      </c>
    </row>
    <row r="490" spans="1:3" x14ac:dyDescent="0.3">
      <c r="A490" s="16">
        <f t="shared" si="9"/>
        <v>44201</v>
      </c>
      <c r="B490" s="14">
        <f>WORKDAY(B489,1,Holiday!$A$2:$A$10000)</f>
        <v>44201</v>
      </c>
    </row>
    <row r="491" spans="1:3" x14ac:dyDescent="0.3">
      <c r="A491" s="16">
        <f t="shared" si="9"/>
        <v>44202</v>
      </c>
      <c r="B491" s="14">
        <f>WORKDAY(B490,1,Holiday!$A$2:$A$10000)</f>
        <v>44202</v>
      </c>
    </row>
    <row r="492" spans="1:3" x14ac:dyDescent="0.3">
      <c r="A492" s="16">
        <f t="shared" si="9"/>
        <v>44203</v>
      </c>
      <c r="B492" s="14">
        <f>WORKDAY(B491,1,Holiday!$A$2:$A$10000)</f>
        <v>44203</v>
      </c>
    </row>
    <row r="493" spans="1:3" x14ac:dyDescent="0.3">
      <c r="A493" s="16">
        <f t="shared" si="9"/>
        <v>44204</v>
      </c>
      <c r="B493" s="14">
        <f>WORKDAY(B492,1,Holiday!$A$2:$A$10000)</f>
        <v>44204</v>
      </c>
    </row>
    <row r="494" spans="1:3" x14ac:dyDescent="0.3">
      <c r="A494" s="16">
        <f t="shared" si="9"/>
        <v>44207</v>
      </c>
      <c r="B494" s="14">
        <f>WORKDAY(B493,1,Holiday!$A$2:$A$10000)</f>
        <v>44207</v>
      </c>
    </row>
    <row r="495" spans="1:3" x14ac:dyDescent="0.3">
      <c r="A495" s="16">
        <f t="shared" si="9"/>
        <v>44208</v>
      </c>
      <c r="B495" s="14">
        <f>WORKDAY(B494,1,Holiday!$A$2:$A$10000)</f>
        <v>44208</v>
      </c>
    </row>
    <row r="496" spans="1:3" x14ac:dyDescent="0.3">
      <c r="A496" s="16">
        <f t="shared" si="9"/>
        <v>44209</v>
      </c>
      <c r="B496" s="14">
        <f>WORKDAY(B495,1,Holiday!$A$2:$A$10000)</f>
        <v>44209</v>
      </c>
    </row>
    <row r="497" spans="1:2" x14ac:dyDescent="0.3">
      <c r="A497" s="16">
        <f t="shared" si="9"/>
        <v>44210</v>
      </c>
      <c r="B497" s="14">
        <f>WORKDAY(B496,1,Holiday!$A$2:$A$10000)</f>
        <v>44210</v>
      </c>
    </row>
    <row r="498" spans="1:2" x14ac:dyDescent="0.3">
      <c r="A498" s="16">
        <f t="shared" si="9"/>
        <v>44211</v>
      </c>
      <c r="B498" s="14">
        <f>WORKDAY(B497,1,Holiday!$A$2:$A$10000)</f>
        <v>44211</v>
      </c>
    </row>
    <row r="499" spans="1:2" x14ac:dyDescent="0.3">
      <c r="A499" s="16">
        <f t="shared" si="9"/>
        <v>44214</v>
      </c>
      <c r="B499" s="14">
        <f>WORKDAY(B498,1,Holiday!$A$2:$A$10000)</f>
        <v>44214</v>
      </c>
    </row>
    <row r="500" spans="1:2" x14ac:dyDescent="0.3">
      <c r="A500" s="16">
        <f t="shared" si="9"/>
        <v>44215</v>
      </c>
      <c r="B500" s="14">
        <f>WORKDAY(B499,1,Holiday!$A$2:$A$10000)</f>
        <v>44215</v>
      </c>
    </row>
    <row r="501" spans="1:2" x14ac:dyDescent="0.3">
      <c r="A501" s="16">
        <f t="shared" si="9"/>
        <v>44216</v>
      </c>
      <c r="B501" s="14">
        <f>WORKDAY(B500,1,Holiday!$A$2:$A$10000)</f>
        <v>44216</v>
      </c>
    </row>
    <row r="502" spans="1:2" x14ac:dyDescent="0.3">
      <c r="A502" s="16">
        <f t="shared" si="9"/>
        <v>44217</v>
      </c>
      <c r="B502" s="14">
        <f>WORKDAY(B501,1,Holiday!$A$2:$A$10000)</f>
        <v>44217</v>
      </c>
    </row>
    <row r="503" spans="1:2" x14ac:dyDescent="0.3">
      <c r="A503" s="16">
        <f t="shared" si="9"/>
        <v>44218</v>
      </c>
      <c r="B503" s="14">
        <f>WORKDAY(B502,1,Holiday!$A$2:$A$10000)</f>
        <v>44218</v>
      </c>
    </row>
    <row r="504" spans="1:2" x14ac:dyDescent="0.3">
      <c r="A504" s="16">
        <f t="shared" si="9"/>
        <v>44221</v>
      </c>
      <c r="B504" s="14">
        <f>WORKDAY(B503,1,Holiday!$A$2:$A$10000)</f>
        <v>44221</v>
      </c>
    </row>
    <row r="505" spans="1:2" x14ac:dyDescent="0.3">
      <c r="A505" s="16">
        <f t="shared" si="9"/>
        <v>44222</v>
      </c>
      <c r="B505" s="14">
        <f>WORKDAY(B504,1,Holiday!$A$2:$A$10000)</f>
        <v>44222</v>
      </c>
    </row>
    <row r="506" spans="1:2" x14ac:dyDescent="0.3">
      <c r="A506" s="16">
        <f t="shared" si="9"/>
        <v>44223</v>
      </c>
      <c r="B506" s="14">
        <f>WORKDAY(B505,1,Holiday!$A$2:$A$10000)</f>
        <v>44223</v>
      </c>
    </row>
    <row r="507" spans="1:2" x14ac:dyDescent="0.3">
      <c r="A507" s="16">
        <f t="shared" si="9"/>
        <v>44224</v>
      </c>
      <c r="B507" s="14">
        <f>WORKDAY(B506,1,Holiday!$A$2:$A$10000)</f>
        <v>44224</v>
      </c>
    </row>
    <row r="508" spans="1:2" x14ac:dyDescent="0.3">
      <c r="A508" s="16">
        <f t="shared" si="9"/>
        <v>44225</v>
      </c>
      <c r="B508" s="14">
        <f>WORKDAY(B507,1,Holiday!$A$2:$A$10000)</f>
        <v>44225</v>
      </c>
    </row>
    <row r="509" spans="1:2" x14ac:dyDescent="0.3">
      <c r="A509" s="16">
        <f t="shared" si="9"/>
        <v>44228</v>
      </c>
      <c r="B509" s="14">
        <f>WORKDAY(B508,1,Holiday!$A$2:$A$10000)</f>
        <v>44228</v>
      </c>
    </row>
    <row r="510" spans="1:2" x14ac:dyDescent="0.3">
      <c r="A510" s="16">
        <f t="shared" si="9"/>
        <v>44229</v>
      </c>
      <c r="B510" s="14">
        <f>WORKDAY(B509,1,Holiday!$A$2:$A$10000)</f>
        <v>44229</v>
      </c>
    </row>
    <row r="511" spans="1:2" x14ac:dyDescent="0.3">
      <c r="A511" s="16">
        <f t="shared" si="9"/>
        <v>44230</v>
      </c>
      <c r="B511" s="14">
        <f>WORKDAY(B510,1,Holiday!$A$2:$A$10000)</f>
        <v>44230</v>
      </c>
    </row>
    <row r="512" spans="1:2" x14ac:dyDescent="0.3">
      <c r="A512" s="16">
        <f t="shared" si="9"/>
        <v>44231</v>
      </c>
      <c r="B512" s="14">
        <f>WORKDAY(B511,1,Holiday!$A$2:$A$10000)</f>
        <v>44231</v>
      </c>
    </row>
    <row r="513" spans="1:2" x14ac:dyDescent="0.3">
      <c r="A513" s="16">
        <f t="shared" si="9"/>
        <v>44232</v>
      </c>
      <c r="B513" s="14">
        <f>WORKDAY(B512,1,Holiday!$A$2:$A$10000)</f>
        <v>44232</v>
      </c>
    </row>
    <row r="514" spans="1:2" x14ac:dyDescent="0.3">
      <c r="A514" s="16">
        <f t="shared" si="9"/>
        <v>44235</v>
      </c>
      <c r="B514" s="14">
        <f>WORKDAY(B513,1,Holiday!$A$2:$A$10000)</f>
        <v>44235</v>
      </c>
    </row>
    <row r="515" spans="1:2" x14ac:dyDescent="0.3">
      <c r="A515" s="16">
        <f t="shared" si="9"/>
        <v>44236</v>
      </c>
      <c r="B515" s="14">
        <f>WORKDAY(B514,1,Holiday!$A$2:$A$10000)</f>
        <v>44236</v>
      </c>
    </row>
    <row r="516" spans="1:2" x14ac:dyDescent="0.3">
      <c r="A516" s="16">
        <f t="shared" si="9"/>
        <v>44237</v>
      </c>
      <c r="B516" s="14">
        <f>WORKDAY(B515,1,Holiday!$A$2:$A$10000)</f>
        <v>44237</v>
      </c>
    </row>
    <row r="517" spans="1:2" x14ac:dyDescent="0.3">
      <c r="A517" s="16">
        <f t="shared" si="9"/>
        <v>44238</v>
      </c>
      <c r="B517" s="14">
        <f>WORKDAY(B516,1,Holiday!$A$2:$A$10000)</f>
        <v>44238</v>
      </c>
    </row>
    <row r="518" spans="1:2" x14ac:dyDescent="0.3">
      <c r="A518" s="16">
        <f t="shared" si="9"/>
        <v>44239</v>
      </c>
      <c r="B518" s="14">
        <f>WORKDAY(B517,1,Holiday!$A$2:$A$10000)</f>
        <v>44239</v>
      </c>
    </row>
    <row r="519" spans="1:2" x14ac:dyDescent="0.3">
      <c r="A519" s="16">
        <f t="shared" si="9"/>
        <v>44242</v>
      </c>
      <c r="B519" s="14">
        <f>WORKDAY(B518,1,Holiday!$A$2:$A$10000)</f>
        <v>44242</v>
      </c>
    </row>
    <row r="520" spans="1:2" x14ac:dyDescent="0.3">
      <c r="A520" s="16">
        <f t="shared" si="9"/>
        <v>44243</v>
      </c>
      <c r="B520" s="14">
        <f>WORKDAY(B519,1,Holiday!$A$2:$A$10000)</f>
        <v>44243</v>
      </c>
    </row>
    <row r="521" spans="1:2" x14ac:dyDescent="0.3">
      <c r="A521" s="16">
        <f t="shared" si="9"/>
        <v>44244</v>
      </c>
      <c r="B521" s="14">
        <f>WORKDAY(B520,1,Holiday!$A$2:$A$10000)</f>
        <v>44244</v>
      </c>
    </row>
    <row r="522" spans="1:2" x14ac:dyDescent="0.3">
      <c r="A522" s="16">
        <f t="shared" si="9"/>
        <v>44245</v>
      </c>
      <c r="B522" s="14">
        <f>WORKDAY(B521,1,Holiday!$A$2:$A$10000)</f>
        <v>44245</v>
      </c>
    </row>
    <row r="523" spans="1:2" x14ac:dyDescent="0.3">
      <c r="A523" s="16">
        <f t="shared" si="9"/>
        <v>44246</v>
      </c>
      <c r="B523" s="14">
        <f>WORKDAY(B522,1,Holiday!$A$2:$A$10000)</f>
        <v>44246</v>
      </c>
    </row>
    <row r="524" spans="1:2" x14ac:dyDescent="0.3">
      <c r="A524" s="16">
        <f t="shared" si="9"/>
        <v>44249</v>
      </c>
      <c r="B524" s="14">
        <f>WORKDAY(B523,1,Holiday!$A$2:$A$10000)</f>
        <v>44249</v>
      </c>
    </row>
    <row r="525" spans="1:2" x14ac:dyDescent="0.3">
      <c r="A525" s="16">
        <f t="shared" si="9"/>
        <v>44250</v>
      </c>
      <c r="B525" s="14">
        <f>WORKDAY(B524,1,Holiday!$A$2:$A$10000)</f>
        <v>44250</v>
      </c>
    </row>
    <row r="526" spans="1:2" x14ac:dyDescent="0.3">
      <c r="A526" s="16">
        <f t="shared" si="9"/>
        <v>44251</v>
      </c>
      <c r="B526" s="14">
        <f>WORKDAY(B525,1,Holiday!$A$2:$A$10000)</f>
        <v>44251</v>
      </c>
    </row>
    <row r="527" spans="1:2" x14ac:dyDescent="0.3">
      <c r="A527" s="16">
        <f t="shared" si="9"/>
        <v>44252</v>
      </c>
      <c r="B527" s="14">
        <f>WORKDAY(B526,1,Holiday!$A$2:$A$10000)</f>
        <v>44252</v>
      </c>
    </row>
    <row r="528" spans="1:2" x14ac:dyDescent="0.3">
      <c r="A528" s="16">
        <f t="shared" si="9"/>
        <v>44256</v>
      </c>
      <c r="B528" s="14">
        <f>WORKDAY(B527,1,Holiday!$A$2:$A$10000)</f>
        <v>44256</v>
      </c>
    </row>
    <row r="529" spans="1:2" x14ac:dyDescent="0.3">
      <c r="A529" s="16">
        <f t="shared" si="9"/>
        <v>44257</v>
      </c>
      <c r="B529" s="14">
        <f>WORKDAY(B528,1,Holiday!$A$2:$A$10000)</f>
        <v>44257</v>
      </c>
    </row>
    <row r="530" spans="1:2" x14ac:dyDescent="0.3">
      <c r="A530" s="16">
        <f t="shared" si="9"/>
        <v>44258</v>
      </c>
      <c r="B530" s="14">
        <f>WORKDAY(B529,1,Holiday!$A$2:$A$10000)</f>
        <v>44258</v>
      </c>
    </row>
    <row r="531" spans="1:2" x14ac:dyDescent="0.3">
      <c r="A531" s="16">
        <f t="shared" si="9"/>
        <v>44259</v>
      </c>
      <c r="B531" s="14">
        <f>WORKDAY(B530,1,Holiday!$A$2:$A$10000)</f>
        <v>44259</v>
      </c>
    </row>
    <row r="532" spans="1:2" x14ac:dyDescent="0.3">
      <c r="A532" s="16">
        <f t="shared" si="9"/>
        <v>44260</v>
      </c>
      <c r="B532" s="14">
        <f>WORKDAY(B531,1,Holiday!$A$2:$A$10000)</f>
        <v>44260</v>
      </c>
    </row>
    <row r="533" spans="1:2" x14ac:dyDescent="0.3">
      <c r="A533" s="16">
        <f t="shared" si="9"/>
        <v>44263</v>
      </c>
      <c r="B533" s="14">
        <f>WORKDAY(B532,1,Holiday!$A$2:$A$10000)</f>
        <v>44263</v>
      </c>
    </row>
    <row r="534" spans="1:2" x14ac:dyDescent="0.3">
      <c r="A534" s="16">
        <f t="shared" si="9"/>
        <v>44264</v>
      </c>
      <c r="B534" s="14">
        <f>WORKDAY(B533,1,Holiday!$A$2:$A$10000)</f>
        <v>44264</v>
      </c>
    </row>
    <row r="535" spans="1:2" x14ac:dyDescent="0.3">
      <c r="A535" s="16">
        <f t="shared" si="9"/>
        <v>44265</v>
      </c>
      <c r="B535" s="14">
        <f>WORKDAY(B534,1,Holiday!$A$2:$A$10000)</f>
        <v>44265</v>
      </c>
    </row>
    <row r="536" spans="1:2" x14ac:dyDescent="0.3">
      <c r="A536" s="16">
        <f t="shared" si="9"/>
        <v>44266</v>
      </c>
      <c r="B536" s="14">
        <f>WORKDAY(B535,1,Holiday!$A$2:$A$10000)</f>
        <v>44266</v>
      </c>
    </row>
    <row r="537" spans="1:2" x14ac:dyDescent="0.3">
      <c r="A537" s="16">
        <f t="shared" si="9"/>
        <v>44267</v>
      </c>
      <c r="B537" s="14">
        <f>WORKDAY(B536,1,Holiday!$A$2:$A$10000)</f>
        <v>44267</v>
      </c>
    </row>
    <row r="538" spans="1:2" x14ac:dyDescent="0.3">
      <c r="A538" s="16">
        <f t="shared" si="9"/>
        <v>44270</v>
      </c>
      <c r="B538" s="14">
        <f>WORKDAY(B537,1,Holiday!$A$2:$A$10000)</f>
        <v>44270</v>
      </c>
    </row>
    <row r="539" spans="1:2" x14ac:dyDescent="0.3">
      <c r="A539" s="16">
        <f t="shared" si="9"/>
        <v>44271</v>
      </c>
      <c r="B539" s="14">
        <f>WORKDAY(B538,1,Holiday!$A$2:$A$10000)</f>
        <v>44271</v>
      </c>
    </row>
    <row r="540" spans="1:2" x14ac:dyDescent="0.3">
      <c r="A540" s="16">
        <f t="shared" si="9"/>
        <v>44272</v>
      </c>
      <c r="B540" s="14">
        <f>WORKDAY(B539,1,Holiday!$A$2:$A$10000)</f>
        <v>44272</v>
      </c>
    </row>
    <row r="541" spans="1:2" x14ac:dyDescent="0.3">
      <c r="A541" s="16">
        <f t="shared" si="9"/>
        <v>44273</v>
      </c>
      <c r="B541" s="14">
        <f>WORKDAY(B540,1,Holiday!$A$2:$A$10000)</f>
        <v>44273</v>
      </c>
    </row>
    <row r="542" spans="1:2" x14ac:dyDescent="0.3">
      <c r="A542" s="16">
        <f t="shared" si="9"/>
        <v>44274</v>
      </c>
      <c r="B542" s="14">
        <f>WORKDAY(B541,1,Holiday!$A$2:$A$10000)</f>
        <v>44274</v>
      </c>
    </row>
    <row r="543" spans="1:2" x14ac:dyDescent="0.3">
      <c r="A543" s="16">
        <f t="shared" si="9"/>
        <v>44277</v>
      </c>
      <c r="B543" s="14">
        <f>WORKDAY(B542,1,Holiday!$A$2:$A$10000)</f>
        <v>44277</v>
      </c>
    </row>
    <row r="544" spans="1:2" x14ac:dyDescent="0.3">
      <c r="A544" s="16">
        <f t="shared" si="9"/>
        <v>44278</v>
      </c>
      <c r="B544" s="14">
        <f>WORKDAY(B543,1,Holiday!$A$2:$A$10000)</f>
        <v>44278</v>
      </c>
    </row>
    <row r="545" spans="1:2" x14ac:dyDescent="0.3">
      <c r="A545" s="16">
        <f t="shared" si="9"/>
        <v>44279</v>
      </c>
      <c r="B545" s="14">
        <f>WORKDAY(B544,1,Holiday!$A$2:$A$10000)</f>
        <v>44279</v>
      </c>
    </row>
    <row r="546" spans="1:2" x14ac:dyDescent="0.3">
      <c r="A546" s="16">
        <f t="shared" si="9"/>
        <v>44280</v>
      </c>
      <c r="B546" s="14">
        <f>WORKDAY(B545,1,Holiday!$A$2:$A$10000)</f>
        <v>44280</v>
      </c>
    </row>
    <row r="547" spans="1:2" x14ac:dyDescent="0.3">
      <c r="A547" s="16">
        <f t="shared" si="9"/>
        <v>44281</v>
      </c>
      <c r="B547" s="14">
        <f>WORKDAY(B546,1,Holiday!$A$2:$A$10000)</f>
        <v>44281</v>
      </c>
    </row>
    <row r="548" spans="1:2" x14ac:dyDescent="0.3">
      <c r="A548" s="16">
        <f t="shared" si="9"/>
        <v>44284</v>
      </c>
      <c r="B548" s="14">
        <f>WORKDAY(B547,1,Holiday!$A$2:$A$10000)</f>
        <v>44284</v>
      </c>
    </row>
    <row r="549" spans="1:2" x14ac:dyDescent="0.3">
      <c r="A549" s="16">
        <f t="shared" si="9"/>
        <v>44285</v>
      </c>
      <c r="B549" s="14">
        <f>WORKDAY(B548,1,Holiday!$A$2:$A$10000)</f>
        <v>44285</v>
      </c>
    </row>
    <row r="550" spans="1:2" x14ac:dyDescent="0.3">
      <c r="A550" s="16">
        <f t="shared" si="9"/>
        <v>44286</v>
      </c>
      <c r="B550" s="14">
        <f>WORKDAY(B549,1,Holiday!$A$2:$A$10000)</f>
        <v>44286</v>
      </c>
    </row>
    <row r="551" spans="1:2" x14ac:dyDescent="0.3">
      <c r="A551" s="16">
        <f t="shared" si="9"/>
        <v>44287</v>
      </c>
      <c r="B551" s="14">
        <f>WORKDAY(B550,1,Holiday!$A$2:$A$10000)</f>
        <v>44287</v>
      </c>
    </row>
    <row r="552" spans="1:2" x14ac:dyDescent="0.3">
      <c r="A552" s="16">
        <f t="shared" ref="A552:A615" si="10">B552</f>
        <v>44288</v>
      </c>
      <c r="B552" s="14">
        <f>WORKDAY(B551,1,Holiday!$A$2:$A$10000)</f>
        <v>44288</v>
      </c>
    </row>
    <row r="553" spans="1:2" x14ac:dyDescent="0.3">
      <c r="A553" s="16">
        <f t="shared" si="10"/>
        <v>44291</v>
      </c>
      <c r="B553" s="14">
        <f>WORKDAY(B552,1,Holiday!$A$2:$A$10000)</f>
        <v>44291</v>
      </c>
    </row>
    <row r="554" spans="1:2" x14ac:dyDescent="0.3">
      <c r="A554" s="16">
        <f t="shared" si="10"/>
        <v>44293</v>
      </c>
      <c r="B554" s="14">
        <f>WORKDAY(B553,1,Holiday!$A$2:$A$10000)</f>
        <v>44293</v>
      </c>
    </row>
    <row r="555" spans="1:2" x14ac:dyDescent="0.3">
      <c r="A555" s="16">
        <f t="shared" si="10"/>
        <v>44294</v>
      </c>
      <c r="B555" s="14">
        <f>WORKDAY(B554,1,Holiday!$A$2:$A$10000)</f>
        <v>44294</v>
      </c>
    </row>
    <row r="556" spans="1:2" x14ac:dyDescent="0.3">
      <c r="A556" s="16">
        <f t="shared" si="10"/>
        <v>44295</v>
      </c>
      <c r="B556" s="14">
        <f>WORKDAY(B555,1,Holiday!$A$2:$A$10000)</f>
        <v>44295</v>
      </c>
    </row>
    <row r="557" spans="1:2" x14ac:dyDescent="0.3">
      <c r="A557" s="16">
        <f t="shared" si="10"/>
        <v>44298</v>
      </c>
      <c r="B557" s="14">
        <f>WORKDAY(B556,1,Holiday!$A$2:$A$10000)</f>
        <v>44298</v>
      </c>
    </row>
    <row r="558" spans="1:2" x14ac:dyDescent="0.3">
      <c r="A558" s="16">
        <f t="shared" si="10"/>
        <v>44302</v>
      </c>
      <c r="B558" s="14">
        <f>WORKDAY(B557,1,Holiday!$A$2:$A$10000)</f>
        <v>44302</v>
      </c>
    </row>
    <row r="559" spans="1:2" x14ac:dyDescent="0.3">
      <c r="A559" s="16">
        <f t="shared" si="10"/>
        <v>44305</v>
      </c>
      <c r="B559" s="14">
        <f>WORKDAY(B558,1,Holiday!$A$2:$A$10000)</f>
        <v>44305</v>
      </c>
    </row>
    <row r="560" spans="1:2" x14ac:dyDescent="0.3">
      <c r="A560" s="16">
        <f t="shared" si="10"/>
        <v>44306</v>
      </c>
      <c r="B560" s="14">
        <f>WORKDAY(B559,1,Holiday!$A$2:$A$10000)</f>
        <v>44306</v>
      </c>
    </row>
    <row r="561" spans="1:2" x14ac:dyDescent="0.3">
      <c r="A561" s="16">
        <f t="shared" si="10"/>
        <v>44307</v>
      </c>
      <c r="B561" s="14">
        <f>WORKDAY(B560,1,Holiday!$A$2:$A$10000)</f>
        <v>44307</v>
      </c>
    </row>
    <row r="562" spans="1:2" x14ac:dyDescent="0.3">
      <c r="A562" s="16">
        <f t="shared" si="10"/>
        <v>44308</v>
      </c>
      <c r="B562" s="14">
        <f>WORKDAY(B561,1,Holiday!$A$2:$A$10000)</f>
        <v>44308</v>
      </c>
    </row>
    <row r="563" spans="1:2" x14ac:dyDescent="0.3">
      <c r="A563" s="16">
        <f t="shared" si="10"/>
        <v>44309</v>
      </c>
      <c r="B563" s="14">
        <f>WORKDAY(B562,1,Holiday!$A$2:$A$10000)</f>
        <v>44309</v>
      </c>
    </row>
    <row r="564" spans="1:2" x14ac:dyDescent="0.3">
      <c r="A564" s="16">
        <f t="shared" si="10"/>
        <v>44312</v>
      </c>
      <c r="B564" s="14">
        <f>WORKDAY(B563,1,Holiday!$A$2:$A$10000)</f>
        <v>44312</v>
      </c>
    </row>
    <row r="565" spans="1:2" x14ac:dyDescent="0.3">
      <c r="A565" s="16">
        <f t="shared" si="10"/>
        <v>44313</v>
      </c>
      <c r="B565" s="14">
        <f>WORKDAY(B564,1,Holiday!$A$2:$A$10000)</f>
        <v>44313</v>
      </c>
    </row>
    <row r="566" spans="1:2" x14ac:dyDescent="0.3">
      <c r="A566" s="16">
        <f t="shared" si="10"/>
        <v>44314</v>
      </c>
      <c r="B566" s="14">
        <f>WORKDAY(B565,1,Holiday!$A$2:$A$10000)</f>
        <v>44314</v>
      </c>
    </row>
    <row r="567" spans="1:2" x14ac:dyDescent="0.3">
      <c r="A567" s="16">
        <f t="shared" si="10"/>
        <v>44315</v>
      </c>
      <c r="B567" s="14">
        <f>WORKDAY(B566,1,Holiday!$A$2:$A$10000)</f>
        <v>44315</v>
      </c>
    </row>
    <row r="568" spans="1:2" x14ac:dyDescent="0.3">
      <c r="A568" s="16">
        <f t="shared" si="10"/>
        <v>44316</v>
      </c>
      <c r="B568" s="14">
        <f>WORKDAY(B567,1,Holiday!$A$2:$A$10000)</f>
        <v>44316</v>
      </c>
    </row>
    <row r="569" spans="1:2" x14ac:dyDescent="0.3">
      <c r="A569" s="16">
        <f t="shared" si="10"/>
        <v>44321</v>
      </c>
      <c r="B569" s="14">
        <f>WORKDAY(B568,1,Holiday!$A$2:$A$10000)</f>
        <v>44321</v>
      </c>
    </row>
    <row r="570" spans="1:2" x14ac:dyDescent="0.3">
      <c r="A570" s="16">
        <f t="shared" si="10"/>
        <v>44322</v>
      </c>
      <c r="B570" s="14">
        <f>WORKDAY(B569,1,Holiday!$A$2:$A$10000)</f>
        <v>44322</v>
      </c>
    </row>
    <row r="571" spans="1:2" x14ac:dyDescent="0.3">
      <c r="A571" s="16">
        <f t="shared" si="10"/>
        <v>44323</v>
      </c>
      <c r="B571" s="14">
        <f>WORKDAY(B570,1,Holiday!$A$2:$A$10000)</f>
        <v>44323</v>
      </c>
    </row>
    <row r="572" spans="1:2" x14ac:dyDescent="0.3">
      <c r="A572" s="16">
        <f t="shared" si="10"/>
        <v>44326</v>
      </c>
      <c r="B572" s="14">
        <f>WORKDAY(B571,1,Holiday!$A$2:$A$10000)</f>
        <v>44326</v>
      </c>
    </row>
    <row r="573" spans="1:2" x14ac:dyDescent="0.3">
      <c r="A573" s="16">
        <f t="shared" si="10"/>
        <v>44327</v>
      </c>
      <c r="B573" s="14">
        <f>WORKDAY(B572,1,Holiday!$A$2:$A$10000)</f>
        <v>44327</v>
      </c>
    </row>
    <row r="574" spans="1:2" x14ac:dyDescent="0.3">
      <c r="A574" s="16">
        <f t="shared" si="10"/>
        <v>44328</v>
      </c>
      <c r="B574" s="14">
        <f>WORKDAY(B573,1,Holiday!$A$2:$A$10000)</f>
        <v>44328</v>
      </c>
    </row>
    <row r="575" spans="1:2" x14ac:dyDescent="0.3">
      <c r="A575" s="16">
        <f t="shared" si="10"/>
        <v>44329</v>
      </c>
      <c r="B575" s="14">
        <f>WORKDAY(B574,1,Holiday!$A$2:$A$10000)</f>
        <v>44329</v>
      </c>
    </row>
    <row r="576" spans="1:2" x14ac:dyDescent="0.3">
      <c r="A576" s="16">
        <f t="shared" si="10"/>
        <v>44330</v>
      </c>
      <c r="B576" s="14">
        <f>WORKDAY(B575,1,Holiday!$A$2:$A$10000)</f>
        <v>44330</v>
      </c>
    </row>
    <row r="577" spans="1:2" x14ac:dyDescent="0.3">
      <c r="A577" s="16">
        <f t="shared" si="10"/>
        <v>44333</v>
      </c>
      <c r="B577" s="14">
        <f>WORKDAY(B576,1,Holiday!$A$2:$A$10000)</f>
        <v>44333</v>
      </c>
    </row>
    <row r="578" spans="1:2" x14ac:dyDescent="0.3">
      <c r="A578" s="16">
        <f t="shared" si="10"/>
        <v>44334</v>
      </c>
      <c r="B578" s="14">
        <f>WORKDAY(B577,1,Holiday!$A$2:$A$10000)</f>
        <v>44334</v>
      </c>
    </row>
    <row r="579" spans="1:2" x14ac:dyDescent="0.3">
      <c r="A579" s="16">
        <f t="shared" si="10"/>
        <v>44335</v>
      </c>
      <c r="B579" s="14">
        <f>WORKDAY(B578,1,Holiday!$A$2:$A$10000)</f>
        <v>44335</v>
      </c>
    </row>
    <row r="580" spans="1:2" x14ac:dyDescent="0.3">
      <c r="A580" s="16">
        <f t="shared" si="10"/>
        <v>44336</v>
      </c>
      <c r="B580" s="14">
        <f>WORKDAY(B579,1,Holiday!$A$2:$A$10000)</f>
        <v>44336</v>
      </c>
    </row>
    <row r="581" spans="1:2" x14ac:dyDescent="0.3">
      <c r="A581" s="16">
        <f t="shared" si="10"/>
        <v>44337</v>
      </c>
      <c r="B581" s="14">
        <f>WORKDAY(B580,1,Holiday!$A$2:$A$10000)</f>
        <v>44337</v>
      </c>
    </row>
    <row r="582" spans="1:2" x14ac:dyDescent="0.3">
      <c r="A582" s="16">
        <f t="shared" si="10"/>
        <v>44340</v>
      </c>
      <c r="B582" s="14">
        <f>WORKDAY(B581,1,Holiday!$A$2:$A$10000)</f>
        <v>44340</v>
      </c>
    </row>
    <row r="583" spans="1:2" x14ac:dyDescent="0.3">
      <c r="A583" s="16">
        <f t="shared" si="10"/>
        <v>44341</v>
      </c>
      <c r="B583" s="14">
        <f>WORKDAY(B582,1,Holiday!$A$2:$A$10000)</f>
        <v>44341</v>
      </c>
    </row>
    <row r="584" spans="1:2" x14ac:dyDescent="0.3">
      <c r="A584" s="16">
        <f t="shared" si="10"/>
        <v>44343</v>
      </c>
      <c r="B584" s="14">
        <f>WORKDAY(B583,1,Holiday!$A$2:$A$10000)</f>
        <v>44343</v>
      </c>
    </row>
    <row r="585" spans="1:2" x14ac:dyDescent="0.3">
      <c r="A585" s="16">
        <f t="shared" si="10"/>
        <v>44344</v>
      </c>
      <c r="B585" s="14">
        <f>WORKDAY(B584,1,Holiday!$A$2:$A$10000)</f>
        <v>44344</v>
      </c>
    </row>
    <row r="586" spans="1:2" x14ac:dyDescent="0.3">
      <c r="A586" s="16">
        <f t="shared" si="10"/>
        <v>44347</v>
      </c>
      <c r="B586" s="14">
        <f>WORKDAY(B585,1,Holiday!$A$2:$A$10000)</f>
        <v>44347</v>
      </c>
    </row>
    <row r="587" spans="1:2" x14ac:dyDescent="0.3">
      <c r="A587" s="16">
        <f t="shared" si="10"/>
        <v>44348</v>
      </c>
      <c r="B587" s="14">
        <f>WORKDAY(B586,1,Holiday!$A$2:$A$10000)</f>
        <v>44348</v>
      </c>
    </row>
    <row r="588" spans="1:2" x14ac:dyDescent="0.3">
      <c r="A588" s="16">
        <f t="shared" si="10"/>
        <v>44349</v>
      </c>
      <c r="B588" s="14">
        <f>WORKDAY(B587,1,Holiday!$A$2:$A$10000)</f>
        <v>44349</v>
      </c>
    </row>
    <row r="589" spans="1:2" x14ac:dyDescent="0.3">
      <c r="A589" s="16">
        <f t="shared" si="10"/>
        <v>44351</v>
      </c>
      <c r="B589" s="14">
        <f>WORKDAY(B588,1,Holiday!$A$2:$A$10000)</f>
        <v>44351</v>
      </c>
    </row>
    <row r="590" spans="1:2" x14ac:dyDescent="0.3">
      <c r="A590" s="16">
        <f t="shared" si="10"/>
        <v>44354</v>
      </c>
      <c r="B590" s="14">
        <f>WORKDAY(B589,1,Holiday!$A$2:$A$10000)</f>
        <v>44354</v>
      </c>
    </row>
    <row r="591" spans="1:2" x14ac:dyDescent="0.3">
      <c r="A591" s="16">
        <f t="shared" si="10"/>
        <v>44355</v>
      </c>
      <c r="B591" s="14">
        <f>WORKDAY(B590,1,Holiday!$A$2:$A$10000)</f>
        <v>44355</v>
      </c>
    </row>
    <row r="592" spans="1:2" x14ac:dyDescent="0.3">
      <c r="A592" s="16">
        <f t="shared" si="10"/>
        <v>44356</v>
      </c>
      <c r="B592" s="14">
        <f>WORKDAY(B591,1,Holiday!$A$2:$A$10000)</f>
        <v>44356</v>
      </c>
    </row>
    <row r="593" spans="1:2" x14ac:dyDescent="0.3">
      <c r="A593" s="16">
        <f t="shared" si="10"/>
        <v>44357</v>
      </c>
      <c r="B593" s="14">
        <f>WORKDAY(B592,1,Holiday!$A$2:$A$10000)</f>
        <v>44357</v>
      </c>
    </row>
    <row r="594" spans="1:2" x14ac:dyDescent="0.3">
      <c r="A594" s="16">
        <f t="shared" si="10"/>
        <v>44358</v>
      </c>
      <c r="B594" s="14">
        <f>WORKDAY(B593,1,Holiday!$A$2:$A$10000)</f>
        <v>44358</v>
      </c>
    </row>
    <row r="595" spans="1:2" x14ac:dyDescent="0.3">
      <c r="A595" s="16">
        <f t="shared" si="10"/>
        <v>44361</v>
      </c>
      <c r="B595" s="14">
        <f>WORKDAY(B594,1,Holiday!$A$2:$A$10000)</f>
        <v>44361</v>
      </c>
    </row>
    <row r="596" spans="1:2" x14ac:dyDescent="0.3">
      <c r="A596" s="16">
        <f t="shared" si="10"/>
        <v>44362</v>
      </c>
      <c r="B596" s="14">
        <f>WORKDAY(B595,1,Holiday!$A$2:$A$10000)</f>
        <v>44362</v>
      </c>
    </row>
    <row r="597" spans="1:2" x14ac:dyDescent="0.3">
      <c r="A597" s="16">
        <f t="shared" si="10"/>
        <v>44363</v>
      </c>
      <c r="B597" s="14">
        <f>WORKDAY(B596,1,Holiday!$A$2:$A$10000)</f>
        <v>44363</v>
      </c>
    </row>
    <row r="598" spans="1:2" x14ac:dyDescent="0.3">
      <c r="A598" s="16">
        <f t="shared" si="10"/>
        <v>44364</v>
      </c>
      <c r="B598" s="14">
        <f>WORKDAY(B597,1,Holiday!$A$2:$A$10000)</f>
        <v>44364</v>
      </c>
    </row>
    <row r="599" spans="1:2" x14ac:dyDescent="0.3">
      <c r="A599" s="16">
        <f t="shared" si="10"/>
        <v>44365</v>
      </c>
      <c r="B599" s="14">
        <f>WORKDAY(B598,1,Holiday!$A$2:$A$10000)</f>
        <v>44365</v>
      </c>
    </row>
    <row r="600" spans="1:2" x14ac:dyDescent="0.3">
      <c r="A600" s="16">
        <f t="shared" si="10"/>
        <v>44368</v>
      </c>
      <c r="B600" s="14">
        <f>WORKDAY(B599,1,Holiday!$A$2:$A$10000)</f>
        <v>44368</v>
      </c>
    </row>
    <row r="601" spans="1:2" x14ac:dyDescent="0.3">
      <c r="A601" s="16">
        <f t="shared" si="10"/>
        <v>44369</v>
      </c>
      <c r="B601" s="14">
        <f>WORKDAY(B600,1,Holiday!$A$2:$A$10000)</f>
        <v>44369</v>
      </c>
    </row>
    <row r="602" spans="1:2" x14ac:dyDescent="0.3">
      <c r="A602" s="16">
        <f t="shared" si="10"/>
        <v>44370</v>
      </c>
      <c r="B602" s="14">
        <f>WORKDAY(B601,1,Holiday!$A$2:$A$10000)</f>
        <v>44370</v>
      </c>
    </row>
    <row r="603" spans="1:2" x14ac:dyDescent="0.3">
      <c r="A603" s="16">
        <f t="shared" si="10"/>
        <v>44371</v>
      </c>
      <c r="B603" s="14">
        <f>WORKDAY(B602,1,Holiday!$A$2:$A$10000)</f>
        <v>44371</v>
      </c>
    </row>
    <row r="604" spans="1:2" x14ac:dyDescent="0.3">
      <c r="A604" s="16">
        <f t="shared" si="10"/>
        <v>44372</v>
      </c>
      <c r="B604" s="14">
        <f>WORKDAY(B603,1,Holiday!$A$2:$A$10000)</f>
        <v>44372</v>
      </c>
    </row>
    <row r="605" spans="1:2" x14ac:dyDescent="0.3">
      <c r="A605" s="16">
        <f t="shared" si="10"/>
        <v>44375</v>
      </c>
      <c r="B605" s="14">
        <f>WORKDAY(B604,1,Holiday!$A$2:$A$10000)</f>
        <v>44375</v>
      </c>
    </row>
    <row r="606" spans="1:2" x14ac:dyDescent="0.3">
      <c r="A606" s="16">
        <f t="shared" si="10"/>
        <v>44376</v>
      </c>
      <c r="B606" s="14">
        <f>WORKDAY(B605,1,Holiday!$A$2:$A$10000)</f>
        <v>44376</v>
      </c>
    </row>
    <row r="607" spans="1:2" x14ac:dyDescent="0.3">
      <c r="A607" s="16">
        <f t="shared" si="10"/>
        <v>44377</v>
      </c>
      <c r="B607" s="14">
        <f>WORKDAY(B606,1,Holiday!$A$2:$A$10000)</f>
        <v>44377</v>
      </c>
    </row>
    <row r="608" spans="1:2" x14ac:dyDescent="0.3">
      <c r="A608" s="16">
        <f t="shared" si="10"/>
        <v>44378</v>
      </c>
      <c r="B608" s="14">
        <f>WORKDAY(B607,1,Holiday!$A$2:$A$10000)</f>
        <v>44378</v>
      </c>
    </row>
    <row r="609" spans="1:2" x14ac:dyDescent="0.3">
      <c r="A609" s="16">
        <f t="shared" si="10"/>
        <v>44379</v>
      </c>
      <c r="B609" s="14">
        <f>WORKDAY(B608,1,Holiday!$A$2:$A$10000)</f>
        <v>44379</v>
      </c>
    </row>
    <row r="610" spans="1:2" x14ac:dyDescent="0.3">
      <c r="A610" s="16">
        <f t="shared" si="10"/>
        <v>44382</v>
      </c>
      <c r="B610" s="14">
        <f>WORKDAY(B609,1,Holiday!$A$2:$A$10000)</f>
        <v>44382</v>
      </c>
    </row>
    <row r="611" spans="1:2" x14ac:dyDescent="0.3">
      <c r="A611" s="16">
        <f t="shared" si="10"/>
        <v>44383</v>
      </c>
      <c r="B611" s="14">
        <f>WORKDAY(B610,1,Holiday!$A$2:$A$10000)</f>
        <v>44383</v>
      </c>
    </row>
    <row r="612" spans="1:2" x14ac:dyDescent="0.3">
      <c r="A612" s="16">
        <f t="shared" si="10"/>
        <v>44384</v>
      </c>
      <c r="B612" s="14">
        <f>WORKDAY(B611,1,Holiday!$A$2:$A$10000)</f>
        <v>44384</v>
      </c>
    </row>
    <row r="613" spans="1:2" x14ac:dyDescent="0.3">
      <c r="A613" s="16">
        <f t="shared" si="10"/>
        <v>44385</v>
      </c>
      <c r="B613" s="14">
        <f>WORKDAY(B612,1,Holiday!$A$2:$A$10000)</f>
        <v>44385</v>
      </c>
    </row>
    <row r="614" spans="1:2" x14ac:dyDescent="0.3">
      <c r="A614" s="16">
        <f t="shared" si="10"/>
        <v>44386</v>
      </c>
      <c r="B614" s="14">
        <f>WORKDAY(B613,1,Holiday!$A$2:$A$10000)</f>
        <v>44386</v>
      </c>
    </row>
    <row r="615" spans="1:2" x14ac:dyDescent="0.3">
      <c r="A615" s="16">
        <f t="shared" si="10"/>
        <v>44389</v>
      </c>
      <c r="B615" s="14">
        <f>WORKDAY(B614,1,Holiday!$A$2:$A$10000)</f>
        <v>44389</v>
      </c>
    </row>
    <row r="616" spans="1:2" x14ac:dyDescent="0.3">
      <c r="A616" s="16">
        <f t="shared" ref="A616:A679" si="11">B616</f>
        <v>44390</v>
      </c>
      <c r="B616" s="14">
        <f>WORKDAY(B615,1,Holiday!$A$2:$A$10000)</f>
        <v>44390</v>
      </c>
    </row>
    <row r="617" spans="1:2" x14ac:dyDescent="0.3">
      <c r="A617" s="16">
        <f t="shared" si="11"/>
        <v>44391</v>
      </c>
      <c r="B617" s="14">
        <f>WORKDAY(B616,1,Holiday!$A$2:$A$10000)</f>
        <v>44391</v>
      </c>
    </row>
    <row r="618" spans="1:2" x14ac:dyDescent="0.3">
      <c r="A618" s="16">
        <f t="shared" si="11"/>
        <v>44392</v>
      </c>
      <c r="B618" s="14">
        <f>WORKDAY(B617,1,Holiday!$A$2:$A$10000)</f>
        <v>44392</v>
      </c>
    </row>
    <row r="619" spans="1:2" x14ac:dyDescent="0.3">
      <c r="A619" s="16">
        <f t="shared" si="11"/>
        <v>44393</v>
      </c>
      <c r="B619" s="14">
        <f>WORKDAY(B618,1,Holiday!$A$2:$A$10000)</f>
        <v>44393</v>
      </c>
    </row>
    <row r="620" spans="1:2" x14ac:dyDescent="0.3">
      <c r="A620" s="16">
        <f t="shared" si="11"/>
        <v>44396</v>
      </c>
      <c r="B620" s="14">
        <f>WORKDAY(B619,1,Holiday!$A$2:$A$10000)</f>
        <v>44396</v>
      </c>
    </row>
    <row r="621" spans="1:2" x14ac:dyDescent="0.3">
      <c r="A621" s="16">
        <f t="shared" si="11"/>
        <v>44397</v>
      </c>
      <c r="B621" s="14">
        <f>WORKDAY(B620,1,Holiday!$A$2:$A$10000)</f>
        <v>44397</v>
      </c>
    </row>
    <row r="622" spans="1:2" x14ac:dyDescent="0.3">
      <c r="A622" s="16">
        <f t="shared" si="11"/>
        <v>44398</v>
      </c>
      <c r="B622" s="14">
        <f>WORKDAY(B621,1,Holiday!$A$2:$A$10000)</f>
        <v>44398</v>
      </c>
    </row>
    <row r="623" spans="1:2" x14ac:dyDescent="0.3">
      <c r="A623" s="16">
        <f t="shared" si="11"/>
        <v>44399</v>
      </c>
      <c r="B623" s="14">
        <f>WORKDAY(B622,1,Holiday!$A$2:$A$10000)</f>
        <v>44399</v>
      </c>
    </row>
    <row r="624" spans="1:2" x14ac:dyDescent="0.3">
      <c r="A624" s="16">
        <f t="shared" si="11"/>
        <v>44400</v>
      </c>
      <c r="B624" s="14">
        <f>WORKDAY(B623,1,Holiday!$A$2:$A$10000)</f>
        <v>44400</v>
      </c>
    </row>
    <row r="625" spans="1:2" x14ac:dyDescent="0.3">
      <c r="A625" s="16">
        <f t="shared" si="11"/>
        <v>44404</v>
      </c>
      <c r="B625" s="14">
        <f>WORKDAY(B624,1,Holiday!$A$2:$A$10000)</f>
        <v>44404</v>
      </c>
    </row>
    <row r="626" spans="1:2" x14ac:dyDescent="0.3">
      <c r="A626" s="16">
        <f t="shared" si="11"/>
        <v>44406</v>
      </c>
      <c r="B626" s="14">
        <f>WORKDAY(B625,1,Holiday!$A$2:$A$10000)</f>
        <v>44406</v>
      </c>
    </row>
    <row r="627" spans="1:2" x14ac:dyDescent="0.3">
      <c r="A627" s="16">
        <f t="shared" si="11"/>
        <v>44407</v>
      </c>
      <c r="B627" s="14">
        <f>WORKDAY(B626,1,Holiday!$A$2:$A$10000)</f>
        <v>44407</v>
      </c>
    </row>
    <row r="628" spans="1:2" x14ac:dyDescent="0.3">
      <c r="A628" s="16">
        <f t="shared" si="11"/>
        <v>44410</v>
      </c>
      <c r="B628" s="14">
        <f>WORKDAY(B627,1,Holiday!$A$2:$A$10000)</f>
        <v>44410</v>
      </c>
    </row>
    <row r="629" spans="1:2" x14ac:dyDescent="0.3">
      <c r="A629" s="16">
        <f t="shared" si="11"/>
        <v>44411</v>
      </c>
      <c r="B629" s="14">
        <f>WORKDAY(B628,1,Holiday!$A$2:$A$10000)</f>
        <v>44411</v>
      </c>
    </row>
    <row r="630" spans="1:2" x14ac:dyDescent="0.3">
      <c r="A630" s="16">
        <f t="shared" si="11"/>
        <v>44412</v>
      </c>
      <c r="B630" s="14">
        <f>WORKDAY(B629,1,Holiday!$A$2:$A$10000)</f>
        <v>44412</v>
      </c>
    </row>
    <row r="631" spans="1:2" x14ac:dyDescent="0.3">
      <c r="A631" s="16">
        <f t="shared" si="11"/>
        <v>44413</v>
      </c>
      <c r="B631" s="14">
        <f>WORKDAY(B630,1,Holiday!$A$2:$A$10000)</f>
        <v>44413</v>
      </c>
    </row>
    <row r="632" spans="1:2" x14ac:dyDescent="0.3">
      <c r="A632" s="16">
        <f t="shared" si="11"/>
        <v>44414</v>
      </c>
      <c r="B632" s="14">
        <f>WORKDAY(B631,1,Holiday!$A$2:$A$10000)</f>
        <v>44414</v>
      </c>
    </row>
    <row r="633" spans="1:2" x14ac:dyDescent="0.3">
      <c r="A633" s="16">
        <f t="shared" si="11"/>
        <v>44417</v>
      </c>
      <c r="B633" s="14">
        <f>WORKDAY(B632,1,Holiday!$A$2:$A$10000)</f>
        <v>44417</v>
      </c>
    </row>
    <row r="634" spans="1:2" x14ac:dyDescent="0.3">
      <c r="A634" s="16">
        <f t="shared" si="11"/>
        <v>44418</v>
      </c>
      <c r="B634" s="14">
        <f>WORKDAY(B633,1,Holiday!$A$2:$A$10000)</f>
        <v>44418</v>
      </c>
    </row>
    <row r="635" spans="1:2" x14ac:dyDescent="0.3">
      <c r="A635" s="16">
        <f t="shared" si="11"/>
        <v>44419</v>
      </c>
      <c r="B635" s="14">
        <f>WORKDAY(B634,1,Holiday!$A$2:$A$10000)</f>
        <v>44419</v>
      </c>
    </row>
    <row r="636" spans="1:2" x14ac:dyDescent="0.3">
      <c r="A636" s="16">
        <f t="shared" si="11"/>
        <v>44421</v>
      </c>
      <c r="B636" s="14">
        <f>WORKDAY(B635,1,Holiday!$A$2:$A$10000)</f>
        <v>44421</v>
      </c>
    </row>
    <row r="637" spans="1:2" x14ac:dyDescent="0.3">
      <c r="A637" s="16">
        <f t="shared" si="11"/>
        <v>44424</v>
      </c>
      <c r="B637" s="14">
        <f>WORKDAY(B636,1,Holiday!$A$2:$A$10000)</f>
        <v>44424</v>
      </c>
    </row>
    <row r="638" spans="1:2" x14ac:dyDescent="0.3">
      <c r="A638" s="16">
        <f t="shared" si="11"/>
        <v>44425</v>
      </c>
      <c r="B638" s="14">
        <f>WORKDAY(B637,1,Holiday!$A$2:$A$10000)</f>
        <v>44425</v>
      </c>
    </row>
    <row r="639" spans="1:2" x14ac:dyDescent="0.3">
      <c r="A639" s="16">
        <f t="shared" si="11"/>
        <v>44426</v>
      </c>
      <c r="B639" s="14">
        <f>WORKDAY(B638,1,Holiday!$A$2:$A$10000)</f>
        <v>44426</v>
      </c>
    </row>
    <row r="640" spans="1:2" x14ac:dyDescent="0.3">
      <c r="A640" s="16">
        <f t="shared" si="11"/>
        <v>44427</v>
      </c>
      <c r="B640" s="14">
        <f>WORKDAY(B639,1,Holiday!$A$2:$A$10000)</f>
        <v>44427</v>
      </c>
    </row>
    <row r="641" spans="1:2" x14ac:dyDescent="0.3">
      <c r="A641" s="16">
        <f t="shared" si="11"/>
        <v>44428</v>
      </c>
      <c r="B641" s="14">
        <f>WORKDAY(B640,1,Holiday!$A$2:$A$10000)</f>
        <v>44428</v>
      </c>
    </row>
    <row r="642" spans="1:2" x14ac:dyDescent="0.3">
      <c r="A642" s="16">
        <f t="shared" si="11"/>
        <v>44431</v>
      </c>
      <c r="B642" s="14">
        <f>WORKDAY(B641,1,Holiday!$A$2:$A$10000)</f>
        <v>44431</v>
      </c>
    </row>
    <row r="643" spans="1:2" x14ac:dyDescent="0.3">
      <c r="A643" s="16">
        <f t="shared" si="11"/>
        <v>44432</v>
      </c>
      <c r="B643" s="14">
        <f>WORKDAY(B642,1,Holiday!$A$2:$A$10000)</f>
        <v>44432</v>
      </c>
    </row>
    <row r="644" spans="1:2" x14ac:dyDescent="0.3">
      <c r="A644" s="16">
        <f t="shared" si="11"/>
        <v>44433</v>
      </c>
      <c r="B644" s="14">
        <f>WORKDAY(B643,1,Holiday!$A$2:$A$10000)</f>
        <v>44433</v>
      </c>
    </row>
    <row r="645" spans="1:2" x14ac:dyDescent="0.3">
      <c r="A645" s="16">
        <f t="shared" si="11"/>
        <v>44434</v>
      </c>
      <c r="B645" s="14">
        <f>WORKDAY(B644,1,Holiday!$A$2:$A$10000)</f>
        <v>44434</v>
      </c>
    </row>
    <row r="646" spans="1:2" x14ac:dyDescent="0.3">
      <c r="A646" s="16">
        <f t="shared" si="11"/>
        <v>44435</v>
      </c>
      <c r="B646" s="14">
        <f>WORKDAY(B645,1,Holiday!$A$2:$A$10000)</f>
        <v>44435</v>
      </c>
    </row>
    <row r="647" spans="1:2" x14ac:dyDescent="0.3">
      <c r="A647" s="16">
        <f t="shared" si="11"/>
        <v>44438</v>
      </c>
      <c r="B647" s="14">
        <f>WORKDAY(B646,1,Holiday!$A$2:$A$10000)</f>
        <v>44438</v>
      </c>
    </row>
    <row r="648" spans="1:2" x14ac:dyDescent="0.3">
      <c r="A648" s="16">
        <f t="shared" si="11"/>
        <v>44439</v>
      </c>
      <c r="B648" s="14">
        <f>WORKDAY(B647,1,Holiday!$A$2:$A$10000)</f>
        <v>44439</v>
      </c>
    </row>
    <row r="649" spans="1:2" x14ac:dyDescent="0.3">
      <c r="A649" s="16">
        <f t="shared" si="11"/>
        <v>44440</v>
      </c>
      <c r="B649" s="14">
        <f>WORKDAY(B648,1,Holiday!$A$2:$A$10000)</f>
        <v>44440</v>
      </c>
    </row>
    <row r="650" spans="1:2" x14ac:dyDescent="0.3">
      <c r="A650" s="16">
        <f t="shared" si="11"/>
        <v>44441</v>
      </c>
      <c r="B650" s="14">
        <f>WORKDAY(B649,1,Holiday!$A$2:$A$10000)</f>
        <v>44441</v>
      </c>
    </row>
    <row r="651" spans="1:2" x14ac:dyDescent="0.3">
      <c r="A651" s="16">
        <f t="shared" si="11"/>
        <v>44442</v>
      </c>
      <c r="B651" s="14">
        <f>WORKDAY(B650,1,Holiday!$A$2:$A$10000)</f>
        <v>44442</v>
      </c>
    </row>
    <row r="652" spans="1:2" x14ac:dyDescent="0.3">
      <c r="A652" s="16">
        <f t="shared" si="11"/>
        <v>44445</v>
      </c>
      <c r="B652" s="14">
        <f>WORKDAY(B651,1,Holiday!$A$2:$A$10000)</f>
        <v>44445</v>
      </c>
    </row>
    <row r="653" spans="1:2" x14ac:dyDescent="0.3">
      <c r="A653" s="16">
        <f t="shared" si="11"/>
        <v>44446</v>
      </c>
      <c r="B653" s="14">
        <f>WORKDAY(B652,1,Holiday!$A$2:$A$10000)</f>
        <v>44446</v>
      </c>
    </row>
    <row r="654" spans="1:2" x14ac:dyDescent="0.3">
      <c r="A654" s="16">
        <f t="shared" si="11"/>
        <v>44447</v>
      </c>
      <c r="B654" s="14">
        <f>WORKDAY(B653,1,Holiday!$A$2:$A$10000)</f>
        <v>44447</v>
      </c>
    </row>
    <row r="655" spans="1:2" x14ac:dyDescent="0.3">
      <c r="A655" s="16">
        <f t="shared" si="11"/>
        <v>44448</v>
      </c>
      <c r="B655" s="14">
        <f>WORKDAY(B654,1,Holiday!$A$2:$A$10000)</f>
        <v>44448</v>
      </c>
    </row>
    <row r="656" spans="1:2" x14ac:dyDescent="0.3">
      <c r="A656" s="16">
        <f t="shared" si="11"/>
        <v>44449</v>
      </c>
      <c r="B656" s="14">
        <f>WORKDAY(B655,1,Holiday!$A$2:$A$10000)</f>
        <v>44449</v>
      </c>
    </row>
    <row r="657" spans="1:2" x14ac:dyDescent="0.3">
      <c r="A657" s="16">
        <f t="shared" si="11"/>
        <v>44452</v>
      </c>
      <c r="B657" s="14">
        <f>WORKDAY(B656,1,Holiday!$A$2:$A$10000)</f>
        <v>44452</v>
      </c>
    </row>
    <row r="658" spans="1:2" x14ac:dyDescent="0.3">
      <c r="A658" s="16">
        <f t="shared" si="11"/>
        <v>44453</v>
      </c>
      <c r="B658" s="14">
        <f>WORKDAY(B657,1,Holiday!$A$2:$A$10000)</f>
        <v>44453</v>
      </c>
    </row>
    <row r="659" spans="1:2" x14ac:dyDescent="0.3">
      <c r="A659" s="16">
        <f t="shared" si="11"/>
        <v>44454</v>
      </c>
      <c r="B659" s="14">
        <f>WORKDAY(B658,1,Holiday!$A$2:$A$10000)</f>
        <v>44454</v>
      </c>
    </row>
    <row r="660" spans="1:2" x14ac:dyDescent="0.3">
      <c r="A660" s="16">
        <f t="shared" si="11"/>
        <v>44455</v>
      </c>
      <c r="B660" s="14">
        <f>WORKDAY(B659,1,Holiday!$A$2:$A$10000)</f>
        <v>44455</v>
      </c>
    </row>
    <row r="661" spans="1:2" x14ac:dyDescent="0.3">
      <c r="A661" s="16">
        <f t="shared" si="11"/>
        <v>44456</v>
      </c>
      <c r="B661" s="14">
        <f>WORKDAY(B660,1,Holiday!$A$2:$A$10000)</f>
        <v>44456</v>
      </c>
    </row>
    <row r="662" spans="1:2" x14ac:dyDescent="0.3">
      <c r="A662" s="16">
        <f t="shared" si="11"/>
        <v>44459</v>
      </c>
      <c r="B662" s="14">
        <f>WORKDAY(B661,1,Holiday!$A$2:$A$10000)</f>
        <v>44459</v>
      </c>
    </row>
    <row r="663" spans="1:2" x14ac:dyDescent="0.3">
      <c r="A663" s="16">
        <f t="shared" si="11"/>
        <v>44460</v>
      </c>
      <c r="B663" s="14">
        <f>WORKDAY(B662,1,Holiday!$A$2:$A$10000)</f>
        <v>44460</v>
      </c>
    </row>
    <row r="664" spans="1:2" x14ac:dyDescent="0.3">
      <c r="A664" s="16">
        <f t="shared" si="11"/>
        <v>44461</v>
      </c>
      <c r="B664" s="14">
        <f>WORKDAY(B663,1,Holiday!$A$2:$A$10000)</f>
        <v>44461</v>
      </c>
    </row>
    <row r="665" spans="1:2" x14ac:dyDescent="0.3">
      <c r="A665" s="16">
        <f t="shared" si="11"/>
        <v>44462</v>
      </c>
      <c r="B665" s="14">
        <f>WORKDAY(B664,1,Holiday!$A$2:$A$10000)</f>
        <v>44462</v>
      </c>
    </row>
    <row r="666" spans="1:2" x14ac:dyDescent="0.3">
      <c r="A666" s="16">
        <f t="shared" si="11"/>
        <v>44463</v>
      </c>
      <c r="B666" s="14">
        <f>WORKDAY(B665,1,Holiday!$A$2:$A$10000)</f>
        <v>44463</v>
      </c>
    </row>
    <row r="667" spans="1:2" x14ac:dyDescent="0.3">
      <c r="A667" s="16">
        <f t="shared" si="11"/>
        <v>44466</v>
      </c>
      <c r="B667" s="14">
        <f>WORKDAY(B666,1,Holiday!$A$2:$A$10000)</f>
        <v>44466</v>
      </c>
    </row>
    <row r="668" spans="1:2" x14ac:dyDescent="0.3">
      <c r="A668" s="16">
        <f t="shared" si="11"/>
        <v>44467</v>
      </c>
      <c r="B668" s="14">
        <f>WORKDAY(B667,1,Holiday!$A$2:$A$10000)</f>
        <v>44467</v>
      </c>
    </row>
    <row r="669" spans="1:2" x14ac:dyDescent="0.3">
      <c r="A669" s="16">
        <f t="shared" si="11"/>
        <v>44468</v>
      </c>
      <c r="B669" s="14">
        <f>WORKDAY(B668,1,Holiday!$A$2:$A$10000)</f>
        <v>44468</v>
      </c>
    </row>
    <row r="670" spans="1:2" x14ac:dyDescent="0.3">
      <c r="A670" s="16">
        <f t="shared" si="11"/>
        <v>44469</v>
      </c>
      <c r="B670" s="14">
        <f>WORKDAY(B669,1,Holiday!$A$2:$A$10000)</f>
        <v>44469</v>
      </c>
    </row>
    <row r="671" spans="1:2" x14ac:dyDescent="0.3">
      <c r="A671" s="16">
        <f t="shared" si="11"/>
        <v>44470</v>
      </c>
      <c r="B671" s="14">
        <f>WORKDAY(B670,1,Holiday!$A$2:$A$10000)</f>
        <v>44470</v>
      </c>
    </row>
    <row r="672" spans="1:2" x14ac:dyDescent="0.3">
      <c r="A672" s="16">
        <f t="shared" si="11"/>
        <v>44473</v>
      </c>
      <c r="B672" s="14">
        <f>WORKDAY(B671,1,Holiday!$A$2:$A$10000)</f>
        <v>44473</v>
      </c>
    </row>
    <row r="673" spans="1:2" x14ac:dyDescent="0.3">
      <c r="A673" s="16">
        <f t="shared" si="11"/>
        <v>44474</v>
      </c>
      <c r="B673" s="14">
        <f>WORKDAY(B672,1,Holiday!$A$2:$A$10000)</f>
        <v>44474</v>
      </c>
    </row>
    <row r="674" spans="1:2" x14ac:dyDescent="0.3">
      <c r="A674" s="16">
        <f t="shared" si="11"/>
        <v>44475</v>
      </c>
      <c r="B674" s="14">
        <f>WORKDAY(B673,1,Holiday!$A$2:$A$10000)</f>
        <v>44475</v>
      </c>
    </row>
    <row r="675" spans="1:2" x14ac:dyDescent="0.3">
      <c r="A675" s="16">
        <f t="shared" si="11"/>
        <v>44476</v>
      </c>
      <c r="B675" s="14">
        <f>WORKDAY(B674,1,Holiday!$A$2:$A$10000)</f>
        <v>44476</v>
      </c>
    </row>
    <row r="676" spans="1:2" x14ac:dyDescent="0.3">
      <c r="A676" s="16">
        <f t="shared" si="11"/>
        <v>44477</v>
      </c>
      <c r="B676" s="14">
        <f>WORKDAY(B675,1,Holiday!$A$2:$A$10000)</f>
        <v>44477</v>
      </c>
    </row>
    <row r="677" spans="1:2" x14ac:dyDescent="0.3">
      <c r="A677" s="16">
        <f t="shared" si="11"/>
        <v>44480</v>
      </c>
      <c r="B677" s="14">
        <f>WORKDAY(B676,1,Holiday!$A$2:$A$10000)</f>
        <v>44480</v>
      </c>
    </row>
    <row r="678" spans="1:2" x14ac:dyDescent="0.3">
      <c r="A678" s="16">
        <f t="shared" si="11"/>
        <v>44481</v>
      </c>
      <c r="B678" s="14">
        <f>WORKDAY(B677,1,Holiday!$A$2:$A$10000)</f>
        <v>44481</v>
      </c>
    </row>
    <row r="679" spans="1:2" x14ac:dyDescent="0.3">
      <c r="A679" s="16">
        <f t="shared" si="11"/>
        <v>44483</v>
      </c>
      <c r="B679" s="14">
        <f>WORKDAY(B678,1,Holiday!$A$2:$A$10000)</f>
        <v>44483</v>
      </c>
    </row>
    <row r="680" spans="1:2" x14ac:dyDescent="0.3">
      <c r="A680" s="16">
        <f t="shared" ref="A680:A731" si="12">B680</f>
        <v>44484</v>
      </c>
      <c r="B680" s="14">
        <f>WORKDAY(B679,1,Holiday!$A$2:$A$10000)</f>
        <v>44484</v>
      </c>
    </row>
    <row r="681" spans="1:2" x14ac:dyDescent="0.3">
      <c r="A681" s="16">
        <f t="shared" si="12"/>
        <v>44487</v>
      </c>
      <c r="B681" s="14">
        <f>WORKDAY(B680,1,Holiday!$A$2:$A$10000)</f>
        <v>44487</v>
      </c>
    </row>
    <row r="682" spans="1:2" x14ac:dyDescent="0.3">
      <c r="A682" s="16">
        <f t="shared" si="12"/>
        <v>44488</v>
      </c>
      <c r="B682" s="14">
        <f>WORKDAY(B681,1,Holiday!$A$2:$A$10000)</f>
        <v>44488</v>
      </c>
    </row>
    <row r="683" spans="1:2" x14ac:dyDescent="0.3">
      <c r="A683" s="16">
        <f t="shared" si="12"/>
        <v>44489</v>
      </c>
      <c r="B683" s="14">
        <f>WORKDAY(B682,1,Holiday!$A$2:$A$10000)</f>
        <v>44489</v>
      </c>
    </row>
    <row r="684" spans="1:2" x14ac:dyDescent="0.3">
      <c r="A684" s="16">
        <f t="shared" si="12"/>
        <v>44490</v>
      </c>
      <c r="B684" s="14">
        <f>WORKDAY(B683,1,Holiday!$A$2:$A$10000)</f>
        <v>44490</v>
      </c>
    </row>
    <row r="685" spans="1:2" x14ac:dyDescent="0.3">
      <c r="A685" s="16">
        <f t="shared" si="12"/>
        <v>44491</v>
      </c>
      <c r="B685" s="14">
        <f>WORKDAY(B684,1,Holiday!$A$2:$A$10000)</f>
        <v>44491</v>
      </c>
    </row>
    <row r="686" spans="1:2" x14ac:dyDescent="0.3">
      <c r="A686" s="16">
        <f t="shared" si="12"/>
        <v>44495</v>
      </c>
      <c r="B686" s="14">
        <f>WORKDAY(B685,1,Holiday!$A$2:$A$10000)</f>
        <v>44495</v>
      </c>
    </row>
    <row r="687" spans="1:2" x14ac:dyDescent="0.3">
      <c r="A687" s="16">
        <f t="shared" si="12"/>
        <v>44496</v>
      </c>
      <c r="B687" s="14">
        <f>WORKDAY(B686,1,Holiday!$A$2:$A$10000)</f>
        <v>44496</v>
      </c>
    </row>
    <row r="688" spans="1:2" x14ac:dyDescent="0.3">
      <c r="A688" s="16">
        <f t="shared" si="12"/>
        <v>44497</v>
      </c>
      <c r="B688" s="14">
        <f>WORKDAY(B687,1,Holiday!$A$2:$A$10000)</f>
        <v>44497</v>
      </c>
    </row>
    <row r="689" spans="1:2" x14ac:dyDescent="0.3">
      <c r="A689" s="16">
        <f t="shared" si="12"/>
        <v>44498</v>
      </c>
      <c r="B689" s="14">
        <f>WORKDAY(B688,1,Holiday!$A$2:$A$10000)</f>
        <v>44498</v>
      </c>
    </row>
    <row r="690" spans="1:2" x14ac:dyDescent="0.3">
      <c r="A690" s="16">
        <f t="shared" si="12"/>
        <v>44501</v>
      </c>
      <c r="B690" s="14">
        <f>WORKDAY(B689,1,Holiday!$A$2:$A$10000)</f>
        <v>44501</v>
      </c>
    </row>
    <row r="691" spans="1:2" x14ac:dyDescent="0.3">
      <c r="A691" s="16">
        <f t="shared" si="12"/>
        <v>44502</v>
      </c>
      <c r="B691" s="14">
        <f>WORKDAY(B690,1,Holiday!$A$2:$A$10000)</f>
        <v>44502</v>
      </c>
    </row>
    <row r="692" spans="1:2" x14ac:dyDescent="0.3">
      <c r="A692" s="16">
        <f t="shared" si="12"/>
        <v>44503</v>
      </c>
      <c r="B692" s="14">
        <f>WORKDAY(B691,1,Holiday!$A$2:$A$10000)</f>
        <v>44503</v>
      </c>
    </row>
    <row r="693" spans="1:2" x14ac:dyDescent="0.3">
      <c r="A693" s="16">
        <f t="shared" si="12"/>
        <v>44504</v>
      </c>
      <c r="B693" s="14">
        <f>WORKDAY(B692,1,Holiday!$A$2:$A$10000)</f>
        <v>44504</v>
      </c>
    </row>
    <row r="694" spans="1:2" x14ac:dyDescent="0.3">
      <c r="A694" s="16">
        <f t="shared" si="12"/>
        <v>44505</v>
      </c>
      <c r="B694" s="14">
        <f>WORKDAY(B693,1,Holiday!$A$2:$A$10000)</f>
        <v>44505</v>
      </c>
    </row>
    <row r="695" spans="1:2" x14ac:dyDescent="0.3">
      <c r="A695" s="16">
        <f t="shared" si="12"/>
        <v>44508</v>
      </c>
      <c r="B695" s="14">
        <f>WORKDAY(B694,1,Holiday!$A$2:$A$10000)</f>
        <v>44508</v>
      </c>
    </row>
    <row r="696" spans="1:2" x14ac:dyDescent="0.3">
      <c r="A696" s="16">
        <f t="shared" si="12"/>
        <v>44509</v>
      </c>
      <c r="B696" s="14">
        <f>WORKDAY(B695,1,Holiday!$A$2:$A$10000)</f>
        <v>44509</v>
      </c>
    </row>
    <row r="697" spans="1:2" x14ac:dyDescent="0.3">
      <c r="A697" s="16">
        <f t="shared" si="12"/>
        <v>44510</v>
      </c>
      <c r="B697" s="14">
        <f>WORKDAY(B696,1,Holiday!$A$2:$A$10000)</f>
        <v>44510</v>
      </c>
    </row>
    <row r="698" spans="1:2" x14ac:dyDescent="0.3">
      <c r="A698" s="16">
        <f t="shared" si="12"/>
        <v>44511</v>
      </c>
      <c r="B698" s="14">
        <f>WORKDAY(B697,1,Holiday!$A$2:$A$10000)</f>
        <v>44511</v>
      </c>
    </row>
    <row r="699" spans="1:2" x14ac:dyDescent="0.3">
      <c r="A699" s="16">
        <f t="shared" si="12"/>
        <v>44512</v>
      </c>
      <c r="B699" s="14">
        <f>WORKDAY(B698,1,Holiday!$A$2:$A$10000)</f>
        <v>44512</v>
      </c>
    </row>
    <row r="700" spans="1:2" x14ac:dyDescent="0.3">
      <c r="A700" s="16">
        <f t="shared" si="12"/>
        <v>44515</v>
      </c>
      <c r="B700" s="14">
        <f>WORKDAY(B699,1,Holiday!$A$2:$A$10000)</f>
        <v>44515</v>
      </c>
    </row>
    <row r="701" spans="1:2" x14ac:dyDescent="0.3">
      <c r="A701" s="16">
        <f t="shared" si="12"/>
        <v>44516</v>
      </c>
      <c r="B701" s="14">
        <f>WORKDAY(B700,1,Holiday!$A$2:$A$10000)</f>
        <v>44516</v>
      </c>
    </row>
    <row r="702" spans="1:2" x14ac:dyDescent="0.3">
      <c r="A702" s="16">
        <f t="shared" si="12"/>
        <v>44517</v>
      </c>
      <c r="B702" s="14">
        <f>WORKDAY(B701,1,Holiday!$A$2:$A$10000)</f>
        <v>44517</v>
      </c>
    </row>
    <row r="703" spans="1:2" x14ac:dyDescent="0.3">
      <c r="A703" s="16">
        <f t="shared" si="12"/>
        <v>44518</v>
      </c>
      <c r="B703" s="14">
        <f>WORKDAY(B702,1,Holiday!$A$2:$A$10000)</f>
        <v>44518</v>
      </c>
    </row>
    <row r="704" spans="1:2" x14ac:dyDescent="0.3">
      <c r="A704" s="16">
        <f t="shared" si="12"/>
        <v>44519</v>
      </c>
      <c r="B704" s="14">
        <f>WORKDAY(B703,1,Holiday!$A$2:$A$10000)</f>
        <v>44519</v>
      </c>
    </row>
    <row r="705" spans="1:2" x14ac:dyDescent="0.3">
      <c r="A705" s="16">
        <f t="shared" si="12"/>
        <v>44522</v>
      </c>
      <c r="B705" s="14">
        <f>WORKDAY(B704,1,Holiday!$A$2:$A$10000)</f>
        <v>44522</v>
      </c>
    </row>
    <row r="706" spans="1:2" x14ac:dyDescent="0.3">
      <c r="A706" s="16">
        <f t="shared" si="12"/>
        <v>44523</v>
      </c>
      <c r="B706" s="14">
        <f>WORKDAY(B705,1,Holiday!$A$2:$A$10000)</f>
        <v>44523</v>
      </c>
    </row>
    <row r="707" spans="1:2" x14ac:dyDescent="0.3">
      <c r="A707" s="16">
        <f t="shared" si="12"/>
        <v>44524</v>
      </c>
      <c r="B707" s="14">
        <f>WORKDAY(B706,1,Holiday!$A$2:$A$10000)</f>
        <v>44524</v>
      </c>
    </row>
    <row r="708" spans="1:2" x14ac:dyDescent="0.3">
      <c r="A708" s="16">
        <f t="shared" si="12"/>
        <v>44525</v>
      </c>
      <c r="B708" s="14">
        <f>WORKDAY(B707,1,Holiday!$A$2:$A$10000)</f>
        <v>44525</v>
      </c>
    </row>
    <row r="709" spans="1:2" x14ac:dyDescent="0.3">
      <c r="A709" s="16">
        <f t="shared" si="12"/>
        <v>44526</v>
      </c>
      <c r="B709" s="14">
        <f>WORKDAY(B708,1,Holiday!$A$2:$A$10000)</f>
        <v>44526</v>
      </c>
    </row>
    <row r="710" spans="1:2" x14ac:dyDescent="0.3">
      <c r="A710" s="16">
        <f t="shared" si="12"/>
        <v>44529</v>
      </c>
      <c r="B710" s="14">
        <f>WORKDAY(B709,1,Holiday!$A$2:$A$10000)</f>
        <v>44529</v>
      </c>
    </row>
    <row r="711" spans="1:2" x14ac:dyDescent="0.3">
      <c r="A711" s="16">
        <f t="shared" si="12"/>
        <v>44530</v>
      </c>
      <c r="B711" s="14">
        <f>WORKDAY(B710,1,Holiday!$A$2:$A$10000)</f>
        <v>44530</v>
      </c>
    </row>
    <row r="712" spans="1:2" x14ac:dyDescent="0.3">
      <c r="A712" s="16">
        <f t="shared" si="12"/>
        <v>44531</v>
      </c>
      <c r="B712" s="14">
        <f>WORKDAY(B711,1,Holiday!$A$2:$A$10000)</f>
        <v>44531</v>
      </c>
    </row>
    <row r="713" spans="1:2" x14ac:dyDescent="0.3">
      <c r="A713" s="16">
        <f t="shared" si="12"/>
        <v>44532</v>
      </c>
      <c r="B713" s="14">
        <f>WORKDAY(B712,1,Holiday!$A$2:$A$10000)</f>
        <v>44532</v>
      </c>
    </row>
    <row r="714" spans="1:2" x14ac:dyDescent="0.3">
      <c r="A714" s="16">
        <f t="shared" si="12"/>
        <v>44533</v>
      </c>
      <c r="B714" s="14">
        <f>WORKDAY(B713,1,Holiday!$A$2:$A$10000)</f>
        <v>44533</v>
      </c>
    </row>
    <row r="715" spans="1:2" x14ac:dyDescent="0.3">
      <c r="A715" s="16">
        <f t="shared" si="12"/>
        <v>44537</v>
      </c>
      <c r="B715" s="14">
        <f>WORKDAY(B714,1,Holiday!$A$2:$A$10000)</f>
        <v>44537</v>
      </c>
    </row>
    <row r="716" spans="1:2" x14ac:dyDescent="0.3">
      <c r="A716" s="16">
        <f t="shared" si="12"/>
        <v>44538</v>
      </c>
      <c r="B716" s="14">
        <f>WORKDAY(B715,1,Holiday!$A$2:$A$10000)</f>
        <v>44538</v>
      </c>
    </row>
    <row r="717" spans="1:2" x14ac:dyDescent="0.3">
      <c r="A717" s="16">
        <f t="shared" si="12"/>
        <v>44539</v>
      </c>
      <c r="B717" s="14">
        <f>WORKDAY(B716,1,Holiday!$A$2:$A$10000)</f>
        <v>44539</v>
      </c>
    </row>
    <row r="718" spans="1:2" x14ac:dyDescent="0.3">
      <c r="A718" s="16">
        <f t="shared" si="12"/>
        <v>44543</v>
      </c>
      <c r="B718" s="14">
        <f>WORKDAY(B717,1,Holiday!$A$2:$A$10000)</f>
        <v>44543</v>
      </c>
    </row>
    <row r="719" spans="1:2" x14ac:dyDescent="0.3">
      <c r="A719" s="16">
        <f t="shared" si="12"/>
        <v>44544</v>
      </c>
      <c r="B719" s="14">
        <f>WORKDAY(B718,1,Holiday!$A$2:$A$10000)</f>
        <v>44544</v>
      </c>
    </row>
    <row r="720" spans="1:2" x14ac:dyDescent="0.3">
      <c r="A720" s="16">
        <f t="shared" si="12"/>
        <v>44545</v>
      </c>
      <c r="B720" s="14">
        <f>WORKDAY(B719,1,Holiday!$A$2:$A$10000)</f>
        <v>44545</v>
      </c>
    </row>
    <row r="721" spans="1:2" x14ac:dyDescent="0.3">
      <c r="A721" s="16">
        <f t="shared" si="12"/>
        <v>44546</v>
      </c>
      <c r="B721" s="14">
        <f>WORKDAY(B720,1,Holiday!$A$2:$A$10000)</f>
        <v>44546</v>
      </c>
    </row>
    <row r="722" spans="1:2" x14ac:dyDescent="0.3">
      <c r="A722" s="16">
        <f t="shared" si="12"/>
        <v>44547</v>
      </c>
      <c r="B722" s="14">
        <f>WORKDAY(B721,1,Holiday!$A$2:$A$10000)</f>
        <v>44547</v>
      </c>
    </row>
    <row r="723" spans="1:2" x14ac:dyDescent="0.3">
      <c r="A723" s="16">
        <f t="shared" si="12"/>
        <v>44550</v>
      </c>
      <c r="B723" s="14">
        <f>WORKDAY(B722,1,Holiday!$A$2:$A$10000)</f>
        <v>44550</v>
      </c>
    </row>
    <row r="724" spans="1:2" x14ac:dyDescent="0.3">
      <c r="A724" s="16">
        <f t="shared" si="12"/>
        <v>44551</v>
      </c>
      <c r="B724" s="14">
        <f>WORKDAY(B723,1,Holiday!$A$2:$A$10000)</f>
        <v>44551</v>
      </c>
    </row>
    <row r="725" spans="1:2" x14ac:dyDescent="0.3">
      <c r="A725" s="16">
        <f t="shared" si="12"/>
        <v>44552</v>
      </c>
      <c r="B725" s="14">
        <f>WORKDAY(B724,1,Holiday!$A$2:$A$10000)</f>
        <v>44552</v>
      </c>
    </row>
    <row r="726" spans="1:2" x14ac:dyDescent="0.3">
      <c r="A726" s="16">
        <f t="shared" si="12"/>
        <v>44553</v>
      </c>
      <c r="B726" s="14">
        <f>WORKDAY(B725,1,Holiday!$A$2:$A$10000)</f>
        <v>44553</v>
      </c>
    </row>
    <row r="727" spans="1:2" x14ac:dyDescent="0.3">
      <c r="A727" s="16">
        <f t="shared" si="12"/>
        <v>44554</v>
      </c>
      <c r="B727" s="14">
        <f>WORKDAY(B726,1,Holiday!$A$2:$A$10000)</f>
        <v>44554</v>
      </c>
    </row>
    <row r="728" spans="1:2" x14ac:dyDescent="0.3">
      <c r="A728" s="16">
        <f t="shared" si="12"/>
        <v>44557</v>
      </c>
      <c r="B728" s="14">
        <f>WORKDAY(B727,1,Holiday!$A$2:$A$10000)</f>
        <v>44557</v>
      </c>
    </row>
    <row r="729" spans="1:2" x14ac:dyDescent="0.3">
      <c r="A729" s="16">
        <f t="shared" si="12"/>
        <v>44558</v>
      </c>
      <c r="B729" s="14">
        <f>WORKDAY(B728,1,Holiday!$A$2:$A$10000)</f>
        <v>44558</v>
      </c>
    </row>
    <row r="730" spans="1:2" x14ac:dyDescent="0.3">
      <c r="A730" s="16">
        <f t="shared" si="12"/>
        <v>44559</v>
      </c>
      <c r="B730" s="14">
        <f>WORKDAY(B729,1,Holiday!$A$2:$A$10000)</f>
        <v>44559</v>
      </c>
    </row>
    <row r="731" spans="1:2" x14ac:dyDescent="0.3">
      <c r="A731" s="16">
        <f t="shared" si="12"/>
        <v>44560</v>
      </c>
      <c r="B731" s="14">
        <f>WORKDAY(B730,1,Holiday!$A$2:$A$10000)</f>
        <v>44560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38"/>
  <sheetViews>
    <sheetView workbookViewId="0">
      <pane ySplit="1" topLeftCell="A155" activePane="bottomLeft" state="frozen"/>
      <selection pane="bottomLeft" activeCell="B177" sqref="B177"/>
    </sheetView>
  </sheetViews>
  <sheetFormatPr defaultRowHeight="21" x14ac:dyDescent="0.35"/>
  <cols>
    <col min="1" max="1" width="10.625" style="1" customWidth="1"/>
    <col min="2" max="2" width="76.625" style="1" bestFit="1" customWidth="1"/>
    <col min="3" max="3" width="3.625" style="1" customWidth="1"/>
  </cols>
  <sheetData>
    <row r="1" spans="1:2" x14ac:dyDescent="0.35">
      <c r="A1" s="9" t="s">
        <v>0</v>
      </c>
      <c r="B1" s="9" t="s">
        <v>1</v>
      </c>
    </row>
    <row r="2" spans="1:2" x14ac:dyDescent="0.35">
      <c r="A2" s="10">
        <v>41640</v>
      </c>
      <c r="B2" s="24" t="s">
        <v>97</v>
      </c>
    </row>
    <row r="3" spans="1:2" x14ac:dyDescent="0.35">
      <c r="A3" s="11">
        <v>41684</v>
      </c>
      <c r="B3" s="25" t="s">
        <v>76</v>
      </c>
    </row>
    <row r="4" spans="1:2" x14ac:dyDescent="0.35">
      <c r="A4" s="10">
        <v>41736</v>
      </c>
      <c r="B4" s="24" t="s">
        <v>9</v>
      </c>
    </row>
    <row r="5" spans="1:2" x14ac:dyDescent="0.35">
      <c r="A5" s="11">
        <v>41743</v>
      </c>
      <c r="B5" s="25" t="s">
        <v>98</v>
      </c>
    </row>
    <row r="6" spans="1:2" x14ac:dyDescent="0.35">
      <c r="A6" s="10">
        <v>41744</v>
      </c>
      <c r="B6" s="24" t="s">
        <v>98</v>
      </c>
    </row>
    <row r="7" spans="1:2" x14ac:dyDescent="0.35">
      <c r="A7" s="11">
        <v>41760</v>
      </c>
      <c r="B7" s="25" t="s">
        <v>99</v>
      </c>
    </row>
    <row r="8" spans="1:2" x14ac:dyDescent="0.35">
      <c r="A8" s="10">
        <v>41764</v>
      </c>
      <c r="B8" s="24" t="s">
        <v>12</v>
      </c>
    </row>
    <row r="9" spans="1:2" x14ac:dyDescent="0.35">
      <c r="A9" s="11">
        <v>41772</v>
      </c>
      <c r="B9" s="25" t="s">
        <v>100</v>
      </c>
    </row>
    <row r="10" spans="1:2" x14ac:dyDescent="0.35">
      <c r="A10" s="10">
        <v>41821</v>
      </c>
      <c r="B10" s="24" t="s">
        <v>101</v>
      </c>
    </row>
    <row r="11" spans="1:2" x14ac:dyDescent="0.35">
      <c r="A11" s="11">
        <v>41831</v>
      </c>
      <c r="B11" s="25" t="s">
        <v>102</v>
      </c>
    </row>
    <row r="12" spans="1:2" x14ac:dyDescent="0.35">
      <c r="A12" s="10">
        <v>41862</v>
      </c>
      <c r="B12" s="24" t="s">
        <v>103</v>
      </c>
    </row>
    <row r="13" spans="1:2" x14ac:dyDescent="0.35">
      <c r="A13" s="11">
        <v>41863</v>
      </c>
      <c r="B13" s="25" t="s">
        <v>104</v>
      </c>
    </row>
    <row r="14" spans="1:2" x14ac:dyDescent="0.35">
      <c r="A14" s="10">
        <v>41935</v>
      </c>
      <c r="B14" s="24" t="s">
        <v>23</v>
      </c>
    </row>
    <row r="15" spans="1:2" x14ac:dyDescent="0.35">
      <c r="A15" s="11">
        <v>41978</v>
      </c>
      <c r="B15" s="25" t="s">
        <v>105</v>
      </c>
    </row>
    <row r="16" spans="1:2" x14ac:dyDescent="0.35">
      <c r="A16" s="10">
        <v>41983</v>
      </c>
      <c r="B16" s="24" t="s">
        <v>26</v>
      </c>
    </row>
    <row r="17" spans="1:2" x14ac:dyDescent="0.35">
      <c r="A17" s="11">
        <v>42004</v>
      </c>
      <c r="B17" s="25" t="s">
        <v>106</v>
      </c>
    </row>
    <row r="18" spans="1:2" x14ac:dyDescent="0.35">
      <c r="A18" s="10">
        <v>42005</v>
      </c>
      <c r="B18" s="24" t="s">
        <v>97</v>
      </c>
    </row>
    <row r="19" spans="1:2" x14ac:dyDescent="0.35">
      <c r="A19" s="11">
        <v>42006</v>
      </c>
      <c r="B19" s="25" t="s">
        <v>97</v>
      </c>
    </row>
    <row r="20" spans="1:2" x14ac:dyDescent="0.35">
      <c r="A20" s="10">
        <v>42067</v>
      </c>
      <c r="B20" s="24" t="s">
        <v>76</v>
      </c>
    </row>
    <row r="21" spans="1:2" x14ac:dyDescent="0.35">
      <c r="A21" s="11">
        <v>42100</v>
      </c>
      <c r="B21" s="25" t="s">
        <v>9</v>
      </c>
    </row>
    <row r="22" spans="1:2" x14ac:dyDescent="0.35">
      <c r="A22" s="10">
        <v>42107</v>
      </c>
      <c r="B22" s="24" t="s">
        <v>98</v>
      </c>
    </row>
    <row r="23" spans="1:2" x14ac:dyDescent="0.35">
      <c r="A23" s="11">
        <v>42108</v>
      </c>
      <c r="B23" s="25" t="s">
        <v>98</v>
      </c>
    </row>
    <row r="24" spans="1:2" x14ac:dyDescent="0.35">
      <c r="A24" s="10">
        <v>42109</v>
      </c>
      <c r="B24" s="24" t="s">
        <v>98</v>
      </c>
    </row>
    <row r="25" spans="1:2" x14ac:dyDescent="0.35">
      <c r="A25" s="11">
        <v>42125</v>
      </c>
      <c r="B25" s="25" t="s">
        <v>99</v>
      </c>
    </row>
    <row r="26" spans="1:2" x14ac:dyDescent="0.35">
      <c r="A26" s="10">
        <v>42128</v>
      </c>
      <c r="B26" s="24" t="s">
        <v>103</v>
      </c>
    </row>
    <row r="27" spans="1:2" x14ac:dyDescent="0.35">
      <c r="A27" s="11">
        <v>42129</v>
      </c>
      <c r="B27" s="25" t="s">
        <v>12</v>
      </c>
    </row>
    <row r="28" spans="1:2" x14ac:dyDescent="0.35">
      <c r="A28" s="10">
        <v>42156</v>
      </c>
      <c r="B28" s="24" t="s">
        <v>100</v>
      </c>
    </row>
    <row r="29" spans="1:2" x14ac:dyDescent="0.35">
      <c r="A29" s="11">
        <v>42186</v>
      </c>
      <c r="B29" s="25" t="s">
        <v>101</v>
      </c>
    </row>
    <row r="30" spans="1:2" x14ac:dyDescent="0.35">
      <c r="A30" s="10">
        <v>42215</v>
      </c>
      <c r="B30" s="24" t="s">
        <v>102</v>
      </c>
    </row>
    <row r="31" spans="1:2" x14ac:dyDescent="0.35">
      <c r="A31" s="11">
        <v>42228</v>
      </c>
      <c r="B31" s="25" t="s">
        <v>104</v>
      </c>
    </row>
    <row r="32" spans="1:2" x14ac:dyDescent="0.35">
      <c r="A32" s="10">
        <v>42300</v>
      </c>
      <c r="B32" s="24" t="s">
        <v>23</v>
      </c>
    </row>
    <row r="33" spans="1:2" x14ac:dyDescent="0.35">
      <c r="A33" s="11">
        <v>42345</v>
      </c>
      <c r="B33" s="25" t="s">
        <v>107</v>
      </c>
    </row>
    <row r="34" spans="1:2" x14ac:dyDescent="0.35">
      <c r="A34" s="10">
        <v>42348</v>
      </c>
      <c r="B34" s="24" t="s">
        <v>26</v>
      </c>
    </row>
    <row r="35" spans="1:2" x14ac:dyDescent="0.35">
      <c r="A35" s="11">
        <v>42369</v>
      </c>
      <c r="B35" s="25" t="s">
        <v>106</v>
      </c>
    </row>
    <row r="36" spans="1:2" x14ac:dyDescent="0.35">
      <c r="A36" s="10">
        <v>42370</v>
      </c>
      <c r="B36" s="24" t="s">
        <v>97</v>
      </c>
    </row>
    <row r="37" spans="1:2" x14ac:dyDescent="0.35">
      <c r="A37" s="11">
        <v>42422</v>
      </c>
      <c r="B37" s="25" t="s">
        <v>76</v>
      </c>
    </row>
    <row r="38" spans="1:2" x14ac:dyDescent="0.35">
      <c r="A38" s="10">
        <v>42466</v>
      </c>
      <c r="B38" s="24" t="s">
        <v>108</v>
      </c>
    </row>
    <row r="39" spans="1:2" x14ac:dyDescent="0.35">
      <c r="A39" s="11">
        <v>42473</v>
      </c>
      <c r="B39" s="25" t="s">
        <v>98</v>
      </c>
    </row>
    <row r="40" spans="1:2" x14ac:dyDescent="0.35">
      <c r="A40" s="10">
        <v>42474</v>
      </c>
      <c r="B40" s="24" t="s">
        <v>98</v>
      </c>
    </row>
    <row r="41" spans="1:2" x14ac:dyDescent="0.35">
      <c r="A41" s="11">
        <v>42475</v>
      </c>
      <c r="B41" s="25" t="s">
        <v>98</v>
      </c>
    </row>
    <row r="42" spans="1:2" x14ac:dyDescent="0.35">
      <c r="A42" s="10">
        <v>42492</v>
      </c>
      <c r="B42" s="24" t="s">
        <v>109</v>
      </c>
    </row>
    <row r="43" spans="1:2" x14ac:dyDescent="0.35">
      <c r="A43" s="11">
        <v>42495</v>
      </c>
      <c r="B43" s="25" t="s">
        <v>12</v>
      </c>
    </row>
    <row r="44" spans="1:2" x14ac:dyDescent="0.35">
      <c r="A44" s="10">
        <v>42496</v>
      </c>
      <c r="B44" s="24" t="s">
        <v>103</v>
      </c>
    </row>
    <row r="45" spans="1:2" x14ac:dyDescent="0.35">
      <c r="A45" s="11">
        <v>42510</v>
      </c>
      <c r="B45" s="25" t="s">
        <v>100</v>
      </c>
    </row>
    <row r="46" spans="1:2" x14ac:dyDescent="0.35">
      <c r="A46" s="10">
        <v>42552</v>
      </c>
      <c r="B46" s="24" t="s">
        <v>101</v>
      </c>
    </row>
    <row r="47" spans="1:2" x14ac:dyDescent="0.35">
      <c r="A47" s="11">
        <v>42569</v>
      </c>
      <c r="B47" s="25" t="s">
        <v>103</v>
      </c>
    </row>
    <row r="48" spans="1:2" x14ac:dyDescent="0.35">
      <c r="A48" s="10">
        <v>42570</v>
      </c>
      <c r="B48" s="24" t="s">
        <v>102</v>
      </c>
    </row>
    <row r="49" spans="1:2" x14ac:dyDescent="0.35">
      <c r="A49" s="11">
        <v>42594</v>
      </c>
      <c r="B49" s="25" t="s">
        <v>104</v>
      </c>
    </row>
    <row r="50" spans="1:2" x14ac:dyDescent="0.35">
      <c r="A50" s="10">
        <v>42667</v>
      </c>
      <c r="B50" s="24" t="s">
        <v>110</v>
      </c>
    </row>
    <row r="51" spans="1:2" x14ac:dyDescent="0.35">
      <c r="A51" s="11">
        <v>42709</v>
      </c>
      <c r="B51" s="25" t="s">
        <v>105</v>
      </c>
    </row>
    <row r="52" spans="1:2" x14ac:dyDescent="0.35">
      <c r="A52" s="10">
        <v>42716</v>
      </c>
      <c r="B52" s="24" t="s">
        <v>111</v>
      </c>
    </row>
    <row r="53" spans="1:2" x14ac:dyDescent="0.35">
      <c r="A53" s="11">
        <v>42737</v>
      </c>
      <c r="B53" s="25" t="s">
        <v>112</v>
      </c>
    </row>
    <row r="54" spans="1:2" x14ac:dyDescent="0.35">
      <c r="A54" s="10">
        <v>42738</v>
      </c>
      <c r="B54" s="24" t="s">
        <v>113</v>
      </c>
    </row>
    <row r="55" spans="1:2" x14ac:dyDescent="0.35">
      <c r="A55" s="11">
        <v>42779</v>
      </c>
      <c r="B55" s="25" t="s">
        <v>114</v>
      </c>
    </row>
    <row r="56" spans="1:2" x14ac:dyDescent="0.35">
      <c r="A56" s="10">
        <v>42831</v>
      </c>
      <c r="B56" s="24" t="s">
        <v>9</v>
      </c>
    </row>
    <row r="57" spans="1:2" x14ac:dyDescent="0.35">
      <c r="A57" s="11">
        <v>42838</v>
      </c>
      <c r="B57" s="25" t="s">
        <v>98</v>
      </c>
    </row>
    <row r="58" spans="1:2" x14ac:dyDescent="0.35">
      <c r="A58" s="10">
        <v>42839</v>
      </c>
      <c r="B58" s="24" t="s">
        <v>98</v>
      </c>
    </row>
    <row r="59" spans="1:2" x14ac:dyDescent="0.35">
      <c r="A59" s="11">
        <v>42856</v>
      </c>
      <c r="B59" s="25" t="s">
        <v>99</v>
      </c>
    </row>
    <row r="60" spans="1:2" x14ac:dyDescent="0.35">
      <c r="A60" s="10">
        <v>42865</v>
      </c>
      <c r="B60" s="24" t="s">
        <v>79</v>
      </c>
    </row>
    <row r="61" spans="1:2" x14ac:dyDescent="0.35">
      <c r="A61" s="11">
        <v>42926</v>
      </c>
      <c r="B61" s="25" t="s">
        <v>115</v>
      </c>
    </row>
    <row r="62" spans="1:2" x14ac:dyDescent="0.35">
      <c r="A62" s="10">
        <v>42944</v>
      </c>
      <c r="B62" s="24" t="s">
        <v>105</v>
      </c>
    </row>
    <row r="63" spans="1:2" x14ac:dyDescent="0.35">
      <c r="A63" s="11">
        <v>42961</v>
      </c>
      <c r="B63" s="25" t="s">
        <v>116</v>
      </c>
    </row>
    <row r="64" spans="1:2" x14ac:dyDescent="0.35">
      <c r="A64" s="10">
        <v>43021</v>
      </c>
      <c r="B64" s="24" t="s">
        <v>117</v>
      </c>
    </row>
    <row r="65" spans="1:2" x14ac:dyDescent="0.35">
      <c r="A65" s="11">
        <v>43031</v>
      </c>
      <c r="B65" s="25" t="s">
        <v>23</v>
      </c>
    </row>
    <row r="66" spans="1:2" x14ac:dyDescent="0.35">
      <c r="A66" s="10">
        <v>43034</v>
      </c>
      <c r="B66" s="24" t="s">
        <v>103</v>
      </c>
    </row>
    <row r="67" spans="1:2" x14ac:dyDescent="0.35">
      <c r="A67" s="11">
        <v>43074</v>
      </c>
      <c r="B67" s="25" t="s">
        <v>105</v>
      </c>
    </row>
    <row r="68" spans="1:2" x14ac:dyDescent="0.35">
      <c r="A68" s="10">
        <v>43080</v>
      </c>
      <c r="B68" s="24" t="s">
        <v>111</v>
      </c>
    </row>
    <row r="69" spans="1:2" x14ac:dyDescent="0.35">
      <c r="A69" s="11">
        <v>43101</v>
      </c>
      <c r="B69" s="25" t="s">
        <v>118</v>
      </c>
    </row>
    <row r="70" spans="1:2" x14ac:dyDescent="0.35">
      <c r="A70" s="10">
        <v>43102</v>
      </c>
      <c r="B70" s="24" t="s">
        <v>112</v>
      </c>
    </row>
    <row r="71" spans="1:2" x14ac:dyDescent="0.35">
      <c r="A71" s="11">
        <v>43160</v>
      </c>
      <c r="B71" s="25" t="s">
        <v>76</v>
      </c>
    </row>
    <row r="72" spans="1:2" x14ac:dyDescent="0.35">
      <c r="A72" s="10">
        <v>43196</v>
      </c>
      <c r="B72" s="24" t="s">
        <v>9</v>
      </c>
    </row>
    <row r="73" spans="1:2" x14ac:dyDescent="0.35">
      <c r="A73" s="11">
        <v>43203</v>
      </c>
      <c r="B73" s="25" t="s">
        <v>98</v>
      </c>
    </row>
    <row r="74" spans="1:2" x14ac:dyDescent="0.35">
      <c r="A74" s="10">
        <v>43206</v>
      </c>
      <c r="B74" s="24" t="s">
        <v>119</v>
      </c>
    </row>
    <row r="75" spans="1:2" x14ac:dyDescent="0.35">
      <c r="A75" s="11">
        <v>43221</v>
      </c>
      <c r="B75" s="25" t="s">
        <v>99</v>
      </c>
    </row>
    <row r="76" spans="1:2" x14ac:dyDescent="0.35">
      <c r="A76" s="10">
        <v>43249</v>
      </c>
      <c r="B76" s="24" t="s">
        <v>100</v>
      </c>
    </row>
    <row r="77" spans="1:2" x14ac:dyDescent="0.35">
      <c r="A77" s="11">
        <v>43308</v>
      </c>
      <c r="B77" s="25" t="s">
        <v>102</v>
      </c>
    </row>
    <row r="78" spans="1:2" x14ac:dyDescent="0.35">
      <c r="A78" s="10">
        <v>43311</v>
      </c>
      <c r="B78" s="24" t="s">
        <v>107</v>
      </c>
    </row>
    <row r="79" spans="1:2" x14ac:dyDescent="0.35">
      <c r="A79" s="11">
        <v>43325</v>
      </c>
      <c r="B79" s="25" t="s">
        <v>116</v>
      </c>
    </row>
    <row r="80" spans="1:2" x14ac:dyDescent="0.35">
      <c r="A80" s="10">
        <v>43388</v>
      </c>
      <c r="B80" s="24" t="s">
        <v>117</v>
      </c>
    </row>
    <row r="81" spans="1:2" x14ac:dyDescent="0.35">
      <c r="A81" s="11">
        <v>43396</v>
      </c>
      <c r="B81" s="25" t="s">
        <v>23</v>
      </c>
    </row>
    <row r="82" spans="1:2" x14ac:dyDescent="0.35">
      <c r="A82" s="10">
        <v>43439</v>
      </c>
      <c r="B82" s="24" t="s">
        <v>105</v>
      </c>
    </row>
    <row r="83" spans="1:2" x14ac:dyDescent="0.35">
      <c r="A83" s="11">
        <v>43444</v>
      </c>
      <c r="B83" s="25" t="s">
        <v>26</v>
      </c>
    </row>
    <row r="84" spans="1:2" x14ac:dyDescent="0.35">
      <c r="A84" s="10">
        <v>43465</v>
      </c>
      <c r="B84" s="24" t="s">
        <v>106</v>
      </c>
    </row>
    <row r="85" spans="1:2" x14ac:dyDescent="0.35">
      <c r="A85" s="11">
        <v>43466</v>
      </c>
      <c r="B85" s="25" t="s">
        <v>97</v>
      </c>
    </row>
    <row r="86" spans="1:2" x14ac:dyDescent="0.35">
      <c r="A86" s="10">
        <v>43515</v>
      </c>
      <c r="B86" s="24" t="s">
        <v>76</v>
      </c>
    </row>
    <row r="87" spans="1:2" x14ac:dyDescent="0.35">
      <c r="A87" s="11">
        <v>43563</v>
      </c>
      <c r="B87" s="25" t="s">
        <v>120</v>
      </c>
    </row>
    <row r="88" spans="1:2" x14ac:dyDescent="0.35">
      <c r="A88" s="10">
        <v>43570</v>
      </c>
      <c r="B88" s="24" t="s">
        <v>98</v>
      </c>
    </row>
    <row r="89" spans="1:2" x14ac:dyDescent="0.35">
      <c r="A89" s="11">
        <v>43571</v>
      </c>
      <c r="B89" s="25" t="s">
        <v>119</v>
      </c>
    </row>
    <row r="90" spans="1:2" x14ac:dyDescent="0.35">
      <c r="A90" s="10">
        <v>43586</v>
      </c>
      <c r="B90" s="24" t="s">
        <v>99</v>
      </c>
    </row>
    <row r="91" spans="1:2" x14ac:dyDescent="0.35">
      <c r="A91" s="11">
        <v>43591</v>
      </c>
      <c r="B91" s="25" t="s">
        <v>103</v>
      </c>
    </row>
    <row r="92" spans="1:2" x14ac:dyDescent="0.35">
      <c r="A92" s="10">
        <v>43605</v>
      </c>
      <c r="B92" s="24" t="s">
        <v>100</v>
      </c>
    </row>
    <row r="93" spans="1:2" x14ac:dyDescent="0.35">
      <c r="A93" s="11">
        <v>43619</v>
      </c>
      <c r="B93" s="25" t="s">
        <v>121</v>
      </c>
    </row>
    <row r="94" spans="1:2" x14ac:dyDescent="0.35">
      <c r="A94" s="10">
        <v>43662</v>
      </c>
      <c r="B94" s="24" t="s">
        <v>102</v>
      </c>
    </row>
    <row r="95" spans="1:2" x14ac:dyDescent="0.35">
      <c r="A95" s="11">
        <v>43675</v>
      </c>
      <c r="B95" s="25" t="s">
        <v>107</v>
      </c>
    </row>
    <row r="96" spans="1:2" x14ac:dyDescent="0.35">
      <c r="A96" s="10">
        <v>43689</v>
      </c>
      <c r="B96" s="24" t="s">
        <v>122</v>
      </c>
    </row>
    <row r="97" spans="1:2" x14ac:dyDescent="0.35">
      <c r="A97" s="11">
        <v>43752</v>
      </c>
      <c r="B97" s="25" t="s">
        <v>117</v>
      </c>
    </row>
    <row r="98" spans="1:2" x14ac:dyDescent="0.35">
      <c r="A98" s="10">
        <v>43761</v>
      </c>
      <c r="B98" s="24" t="s">
        <v>23</v>
      </c>
    </row>
    <row r="99" spans="1:2" x14ac:dyDescent="0.35">
      <c r="A99" s="11">
        <v>43804</v>
      </c>
      <c r="B99" s="25" t="s">
        <v>123</v>
      </c>
    </row>
    <row r="100" spans="1:2" x14ac:dyDescent="0.35">
      <c r="A100" s="10">
        <v>43809</v>
      </c>
      <c r="B100" s="24" t="s">
        <v>26</v>
      </c>
    </row>
    <row r="101" spans="1:2" x14ac:dyDescent="0.35">
      <c r="A101" s="11">
        <v>43830</v>
      </c>
      <c r="B101" s="25" t="s">
        <v>106</v>
      </c>
    </row>
    <row r="102" spans="1:2" x14ac:dyDescent="0.35">
      <c r="A102" s="10">
        <v>43831</v>
      </c>
      <c r="B102" s="24" t="s">
        <v>5</v>
      </c>
    </row>
    <row r="103" spans="1:2" x14ac:dyDescent="0.35">
      <c r="A103" s="11">
        <v>43871</v>
      </c>
      <c r="B103" s="25" t="s">
        <v>7</v>
      </c>
    </row>
    <row r="104" spans="1:2" x14ac:dyDescent="0.35">
      <c r="A104" s="10">
        <v>43927</v>
      </c>
      <c r="B104" s="24" t="s">
        <v>9</v>
      </c>
    </row>
    <row r="105" spans="1:2" x14ac:dyDescent="0.35">
      <c r="A105" s="11">
        <v>43952</v>
      </c>
      <c r="B105" s="25" t="s">
        <v>11</v>
      </c>
    </row>
    <row r="106" spans="1:2" x14ac:dyDescent="0.35">
      <c r="A106" s="10">
        <v>43955</v>
      </c>
      <c r="B106" s="24" t="s">
        <v>12</v>
      </c>
    </row>
    <row r="107" spans="1:2" x14ac:dyDescent="0.35">
      <c r="A107" s="11">
        <v>43957</v>
      </c>
      <c r="B107" s="25" t="s">
        <v>13</v>
      </c>
    </row>
    <row r="108" spans="1:2" x14ac:dyDescent="0.35">
      <c r="A108" s="10">
        <v>43985</v>
      </c>
      <c r="B108" s="24" t="s">
        <v>14</v>
      </c>
    </row>
    <row r="109" spans="1:2" x14ac:dyDescent="0.35">
      <c r="A109" s="11">
        <v>44018</v>
      </c>
      <c r="B109" s="25" t="s">
        <v>16</v>
      </c>
    </row>
    <row r="110" spans="1:2" x14ac:dyDescent="0.35">
      <c r="A110" s="10">
        <v>44039</v>
      </c>
      <c r="B110" s="24" t="s">
        <v>17</v>
      </c>
    </row>
    <row r="111" spans="1:2" x14ac:dyDescent="0.35">
      <c r="A111" s="11">
        <v>44040</v>
      </c>
      <c r="B111" s="25" t="s">
        <v>18</v>
      </c>
    </row>
    <row r="112" spans="1:2" x14ac:dyDescent="0.35">
      <c r="A112" s="10">
        <v>44055</v>
      </c>
      <c r="B112" s="24" t="s">
        <v>19</v>
      </c>
    </row>
    <row r="113" spans="1:2" x14ac:dyDescent="0.35">
      <c r="A113" s="11">
        <v>44078</v>
      </c>
      <c r="B113" s="25" t="s">
        <v>17</v>
      </c>
    </row>
    <row r="114" spans="1:2" x14ac:dyDescent="0.35">
      <c r="A114" s="10">
        <v>44081</v>
      </c>
      <c r="B114" s="24" t="s">
        <v>17</v>
      </c>
    </row>
    <row r="115" spans="1:2" x14ac:dyDescent="0.35">
      <c r="A115" s="11">
        <v>44117</v>
      </c>
      <c r="B115" s="25" t="s">
        <v>21</v>
      </c>
    </row>
    <row r="116" spans="1:2" x14ac:dyDescent="0.35">
      <c r="A116" s="10">
        <v>44127</v>
      </c>
      <c r="B116" s="24" t="s">
        <v>23</v>
      </c>
    </row>
    <row r="117" spans="1:2" x14ac:dyDescent="0.35">
      <c r="A117" s="11">
        <v>44172</v>
      </c>
      <c r="B117" s="25" t="s">
        <v>24</v>
      </c>
    </row>
    <row r="118" spans="1:2" x14ac:dyDescent="0.35">
      <c r="A118" s="10">
        <v>44175</v>
      </c>
      <c r="B118" s="24" t="s">
        <v>26</v>
      </c>
    </row>
    <row r="119" spans="1:2" x14ac:dyDescent="0.35">
      <c r="A119" s="11">
        <v>44176</v>
      </c>
      <c r="B119" s="25" t="s">
        <v>75</v>
      </c>
    </row>
    <row r="120" spans="1:2" x14ac:dyDescent="0.35">
      <c r="A120" s="10">
        <v>44196</v>
      </c>
      <c r="B120" s="24" t="s">
        <v>28</v>
      </c>
    </row>
    <row r="121" spans="1:2" x14ac:dyDescent="0.35">
      <c r="A121" s="11">
        <v>44197</v>
      </c>
      <c r="B121" s="25" t="s">
        <v>5</v>
      </c>
    </row>
    <row r="122" spans="1:2" x14ac:dyDescent="0.35">
      <c r="A122" s="10">
        <v>44253</v>
      </c>
      <c r="B122" s="24" t="s">
        <v>76</v>
      </c>
    </row>
    <row r="123" spans="1:2" x14ac:dyDescent="0.35">
      <c r="A123" s="11">
        <v>44292</v>
      </c>
      <c r="B123" s="25" t="s">
        <v>9</v>
      </c>
    </row>
    <row r="124" spans="1:2" x14ac:dyDescent="0.35">
      <c r="A124" s="10">
        <v>44299</v>
      </c>
      <c r="B124" s="24" t="s">
        <v>77</v>
      </c>
    </row>
    <row r="125" spans="1:2" x14ac:dyDescent="0.35">
      <c r="A125" s="11">
        <v>44300</v>
      </c>
      <c r="B125" s="25" t="s">
        <v>77</v>
      </c>
    </row>
    <row r="126" spans="1:2" x14ac:dyDescent="0.35">
      <c r="A126" s="10">
        <v>44301</v>
      </c>
      <c r="B126" s="24" t="s">
        <v>77</v>
      </c>
    </row>
    <row r="127" spans="1:2" x14ac:dyDescent="0.35">
      <c r="A127" s="11">
        <v>44319</v>
      </c>
      <c r="B127" s="25" t="s">
        <v>78</v>
      </c>
    </row>
    <row r="128" spans="1:2" x14ac:dyDescent="0.35">
      <c r="A128" s="10">
        <v>44320</v>
      </c>
      <c r="B128" s="24" t="s">
        <v>12</v>
      </c>
    </row>
    <row r="129" spans="1:2" x14ac:dyDescent="0.35">
      <c r="A129" s="11">
        <v>44342</v>
      </c>
      <c r="B129" s="25" t="s">
        <v>79</v>
      </c>
    </row>
    <row r="130" spans="1:2" x14ac:dyDescent="0.35">
      <c r="A130" s="10">
        <v>44350</v>
      </c>
      <c r="B130" s="24" t="s">
        <v>14</v>
      </c>
    </row>
    <row r="131" spans="1:2" x14ac:dyDescent="0.35">
      <c r="A131" s="11">
        <v>44403</v>
      </c>
      <c r="B131" s="25" t="s">
        <v>16</v>
      </c>
    </row>
    <row r="132" spans="1:2" x14ac:dyDescent="0.35">
      <c r="A132" s="10">
        <v>44405</v>
      </c>
      <c r="B132" s="24" t="s">
        <v>18</v>
      </c>
    </row>
    <row r="133" spans="1:2" x14ac:dyDescent="0.35">
      <c r="A133" s="11">
        <v>44420</v>
      </c>
      <c r="B133" s="25" t="s">
        <v>19</v>
      </c>
    </row>
    <row r="134" spans="1:2" x14ac:dyDescent="0.35">
      <c r="A134" s="10">
        <v>44482</v>
      </c>
      <c r="B134" s="24" t="s">
        <v>21</v>
      </c>
    </row>
    <row r="135" spans="1:2" x14ac:dyDescent="0.35">
      <c r="A135" s="11">
        <v>44494</v>
      </c>
      <c r="B135" s="25" t="s">
        <v>80</v>
      </c>
    </row>
    <row r="136" spans="1:2" x14ac:dyDescent="0.35">
      <c r="A136" s="10">
        <v>44536</v>
      </c>
      <c r="B136" s="24" t="s">
        <v>24</v>
      </c>
    </row>
    <row r="137" spans="1:2" x14ac:dyDescent="0.35">
      <c r="A137" s="11">
        <v>44540</v>
      </c>
      <c r="B137" s="25" t="s">
        <v>26</v>
      </c>
    </row>
    <row r="138" spans="1:2" x14ac:dyDescent="0.35">
      <c r="A138" s="10">
        <v>44561</v>
      </c>
      <c r="B138" s="24" t="s">
        <v>28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ภาคผนวก 3</vt:lpstr>
      <vt:lpstr>ภาคผนวก 4</vt:lpstr>
      <vt:lpstr>ภาคผนวก 5.1.</vt:lpstr>
      <vt:lpstr>ภาคผนวก 5.2</vt:lpstr>
      <vt:lpstr>ภาคผนวก 5.3</vt:lpstr>
      <vt:lpstr>ภาคผนวก 5.4</vt:lpstr>
      <vt:lpstr>THOR i, Index</vt:lpstr>
      <vt:lpstr>Business Day</vt:lpstr>
      <vt:lpstr>Holiday</vt:lpstr>
      <vt:lpstr>NOTE</vt:lpstr>
      <vt:lpstr>'ภาคผนวก 3'!Print_Area</vt:lpstr>
      <vt:lpstr>'ภาคผนวก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Ninlanon Pratchayaniphon</dc:creator>
  <cp:lastModifiedBy>Ninlanon Pratchayaniphon</cp:lastModifiedBy>
  <cp:lastPrinted>2020-11-04T12:32:57Z</cp:lastPrinted>
  <dcterms:created xsi:type="dcterms:W3CDTF">2020-10-20T03:14:24Z</dcterms:created>
  <dcterms:modified xsi:type="dcterms:W3CDTF">2021-04-02T03:30:54Z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2020-11-30T09:25:19Z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2c2a0381-16a4-477e-905b-6fb0045dde93</vt:lpwstr>
  </property>
  <property fmtid="{D5CDD505-2E9C-101B-9397-08002B2CF9AE}" pid="8" name="MSIP_Label_b93a4d6f-7563-4bfd-a710-320428f3a219_ContentBits">
    <vt:lpwstr>0</vt:lpwstr>
  </property>
</Properties>
</file>